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navia.sharepoint.com/sites/NaviaFreightSharedPublicDrive/Shared Documents/Consol Alliance/Sailing Schedules/Brisbane Consol Schedule/"/>
    </mc:Choice>
  </mc:AlternateContent>
  <xr:revisionPtr revIDLastSave="73" documentId="13_ncr:1_{C54F5A32-615D-4C62-A507-6C648B5BBC52}" xr6:coauthVersionLast="46" xr6:coauthVersionMax="46" xr10:uidLastSave="{FB3CA53D-E36D-4369-B05E-7FADE83FEA24}"/>
  <bookViews>
    <workbookView showHorizontalScroll="0" showVerticalScroll="0" showSheetTabs="0" xWindow="-120" yWindow="-120" windowWidth="29040" windowHeight="15840" xr2:uid="{00000000-000D-0000-FFFF-FFFF00000000}"/>
  </bookViews>
  <sheets>
    <sheet name="Brisbane" sheetId="48" r:id="rId1"/>
  </sheets>
  <definedNames>
    <definedName name="_xlnm.Print_Area" localSheetId="0">Brisbane!$A$1:$M$171</definedName>
    <definedName name="_xlnm.Print_Titles" localSheetId="0">Brisbane!$1:$8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5" i="48" l="1"/>
  <c r="E55" i="48"/>
  <c r="F55" i="48"/>
  <c r="G55" i="48"/>
  <c r="H55" i="48"/>
  <c r="I55" i="48"/>
  <c r="J55" i="48"/>
  <c r="K55" i="48"/>
  <c r="B56" i="48"/>
  <c r="E56" i="48"/>
  <c r="F56" i="48"/>
  <c r="G56" i="48"/>
  <c r="H56" i="48"/>
  <c r="I56" i="48"/>
  <c r="J56" i="48"/>
  <c r="K56" i="48"/>
  <c r="B57" i="48"/>
  <c r="E57" i="48"/>
  <c r="F57" i="48"/>
  <c r="G57" i="48"/>
  <c r="H57" i="48"/>
  <c r="I57" i="48"/>
  <c r="J57" i="48"/>
  <c r="K57" i="48"/>
  <c r="B58" i="48"/>
  <c r="E58" i="48"/>
  <c r="F58" i="48"/>
  <c r="G58" i="48"/>
  <c r="H58" i="48"/>
  <c r="I58" i="48"/>
  <c r="J58" i="48"/>
  <c r="K58" i="48"/>
  <c r="B59" i="48"/>
  <c r="E59" i="48"/>
  <c r="F59" i="48"/>
  <c r="G59" i="48"/>
  <c r="H59" i="48"/>
  <c r="I59" i="48"/>
  <c r="J59" i="48"/>
  <c r="K59" i="48"/>
  <c r="B60" i="48"/>
  <c r="E60" i="48"/>
  <c r="F60" i="48"/>
  <c r="G60" i="48"/>
  <c r="H60" i="48"/>
  <c r="I60" i="48"/>
  <c r="J60" i="48"/>
  <c r="K60" i="48"/>
  <c r="K50" i="48"/>
  <c r="J50" i="48"/>
  <c r="K49" i="48"/>
  <c r="J49" i="48"/>
  <c r="K48" i="48"/>
  <c r="J48" i="48"/>
  <c r="K47" i="48"/>
  <c r="J47" i="48"/>
  <c r="K46" i="48"/>
  <c r="J46" i="48"/>
  <c r="K45" i="48"/>
  <c r="J45" i="48"/>
  <c r="K44" i="48"/>
  <c r="J44" i="48"/>
  <c r="K43" i="48"/>
  <c r="J43" i="48"/>
  <c r="K42" i="48"/>
  <c r="J42" i="48"/>
  <c r="K37" i="48"/>
  <c r="J37" i="48"/>
  <c r="K36" i="48"/>
  <c r="J36" i="48"/>
  <c r="K35" i="48"/>
  <c r="J35" i="48"/>
  <c r="K34" i="48"/>
  <c r="J34" i="48"/>
  <c r="K33" i="48"/>
  <c r="J33" i="48"/>
  <c r="K32" i="48"/>
  <c r="J32" i="48"/>
  <c r="I121" i="48"/>
  <c r="J121" i="48"/>
  <c r="K121" i="48"/>
  <c r="L121" i="48"/>
  <c r="I122" i="48"/>
  <c r="J122" i="48"/>
  <c r="K122" i="48"/>
  <c r="L122" i="48"/>
  <c r="I123" i="48"/>
  <c r="J123" i="48"/>
  <c r="K123" i="48"/>
  <c r="L123" i="48"/>
  <c r="I124" i="48"/>
  <c r="J124" i="48"/>
  <c r="K124" i="48"/>
  <c r="L124" i="48"/>
  <c r="I125" i="48"/>
  <c r="J125" i="48"/>
  <c r="K125" i="48"/>
  <c r="L125" i="48"/>
  <c r="I126" i="48"/>
  <c r="J126" i="48"/>
  <c r="K126" i="48"/>
  <c r="L126" i="48"/>
  <c r="I100" i="48"/>
  <c r="J100" i="48"/>
  <c r="K100" i="48"/>
  <c r="L100" i="48"/>
  <c r="I101" i="48"/>
  <c r="J101" i="48"/>
  <c r="K101" i="48"/>
  <c r="L101" i="48"/>
  <c r="I102" i="48"/>
  <c r="J102" i="48"/>
  <c r="K102" i="48"/>
  <c r="L102" i="48"/>
  <c r="I103" i="48"/>
  <c r="J103" i="48"/>
  <c r="K103" i="48"/>
  <c r="L103" i="48"/>
  <c r="I104" i="48"/>
  <c r="J104" i="48"/>
  <c r="K104" i="48"/>
  <c r="L104" i="48"/>
  <c r="I105" i="48"/>
  <c r="J105" i="48"/>
  <c r="K105" i="48"/>
  <c r="L105" i="48"/>
  <c r="I89" i="48"/>
  <c r="J89" i="48"/>
  <c r="I90" i="48"/>
  <c r="J90" i="48"/>
  <c r="I91" i="48"/>
  <c r="J91" i="48"/>
  <c r="I92" i="48"/>
  <c r="J92" i="48"/>
  <c r="I93" i="48"/>
  <c r="J93" i="48"/>
  <c r="I94" i="48"/>
  <c r="J94" i="48"/>
  <c r="I88" i="48"/>
  <c r="I78" i="48"/>
  <c r="J78" i="48"/>
  <c r="I79" i="48"/>
  <c r="J79" i="48"/>
  <c r="I80" i="48"/>
  <c r="J80" i="48"/>
  <c r="I81" i="48"/>
  <c r="J81" i="48"/>
  <c r="I82" i="48"/>
  <c r="J82" i="48"/>
  <c r="J67" i="48"/>
  <c r="J68" i="48"/>
  <c r="J69" i="48"/>
  <c r="J70" i="48"/>
  <c r="J71" i="48"/>
  <c r="J72" i="48"/>
  <c r="I67" i="48"/>
  <c r="I68" i="48"/>
  <c r="I69" i="48"/>
  <c r="I70" i="48"/>
  <c r="I71" i="48"/>
  <c r="I72" i="48"/>
  <c r="L152" i="48" l="1"/>
  <c r="L153" i="48"/>
  <c r="L154" i="48"/>
  <c r="L155" i="48"/>
  <c r="L156" i="48"/>
  <c r="K152" i="48"/>
  <c r="K153" i="48"/>
  <c r="K154" i="48"/>
  <c r="K155" i="48"/>
  <c r="K156" i="48"/>
  <c r="J152" i="48"/>
  <c r="J153" i="48"/>
  <c r="J154" i="48"/>
  <c r="J155" i="48"/>
  <c r="J156" i="48"/>
  <c r="I152" i="48"/>
  <c r="I153" i="48"/>
  <c r="I154" i="48"/>
  <c r="I155" i="48"/>
  <c r="I156" i="48"/>
  <c r="L151" i="48"/>
  <c r="K151" i="48"/>
  <c r="J151" i="48"/>
  <c r="I151" i="48"/>
  <c r="J142" i="48"/>
  <c r="J143" i="48"/>
  <c r="J144" i="48"/>
  <c r="J145" i="48"/>
  <c r="J146" i="48"/>
  <c r="J141" i="48"/>
  <c r="I142" i="48"/>
  <c r="I143" i="48"/>
  <c r="I144" i="48"/>
  <c r="I145" i="48"/>
  <c r="I146" i="48"/>
  <c r="I141" i="48"/>
  <c r="J132" i="48" l="1"/>
  <c r="J133" i="48"/>
  <c r="J134" i="48"/>
  <c r="J135" i="48"/>
  <c r="J136" i="48"/>
  <c r="J131" i="48"/>
  <c r="I132" i="48"/>
  <c r="I133" i="48"/>
  <c r="I134" i="48"/>
  <c r="I135" i="48"/>
  <c r="I136" i="48"/>
  <c r="I131" i="48"/>
  <c r="H132" i="48"/>
  <c r="H133" i="48"/>
  <c r="H134" i="48"/>
  <c r="H135" i="48"/>
  <c r="H136" i="48"/>
  <c r="G132" i="48"/>
  <c r="G133" i="48"/>
  <c r="G134" i="48"/>
  <c r="G135" i="48"/>
  <c r="G136" i="48"/>
  <c r="F132" i="48"/>
  <c r="F133" i="48"/>
  <c r="F134" i="48"/>
  <c r="F135" i="48"/>
  <c r="F136" i="48"/>
  <c r="E132" i="48"/>
  <c r="E133" i="48"/>
  <c r="E134" i="48"/>
  <c r="E135" i="48"/>
  <c r="E136" i="48"/>
  <c r="B132" i="48"/>
  <c r="B133" i="48"/>
  <c r="B134" i="48"/>
  <c r="B135" i="48"/>
  <c r="B136" i="48"/>
  <c r="F131" i="48"/>
  <c r="G131" i="48"/>
  <c r="H131" i="48"/>
  <c r="F120" i="48"/>
  <c r="G120" i="48"/>
  <c r="H120" i="48"/>
  <c r="I120" i="48"/>
  <c r="J120" i="48"/>
  <c r="K120" i="48"/>
  <c r="L120" i="48"/>
  <c r="B120" i="48"/>
  <c r="B121" i="48"/>
  <c r="B122" i="48"/>
  <c r="B123" i="48"/>
  <c r="B124" i="48"/>
  <c r="B125" i="48"/>
  <c r="B126" i="48"/>
  <c r="E121" i="48"/>
  <c r="F121" i="48"/>
  <c r="G121" i="48"/>
  <c r="H121" i="48"/>
  <c r="E122" i="48"/>
  <c r="F122" i="48"/>
  <c r="G122" i="48"/>
  <c r="H122" i="48"/>
  <c r="E123" i="48"/>
  <c r="F123" i="48"/>
  <c r="G123" i="48"/>
  <c r="H123" i="48"/>
  <c r="E124" i="48"/>
  <c r="F124" i="48"/>
  <c r="G124" i="48"/>
  <c r="H124" i="48"/>
  <c r="E125" i="48"/>
  <c r="F125" i="48"/>
  <c r="G125" i="48"/>
  <c r="H125" i="48"/>
  <c r="E126" i="48"/>
  <c r="F126" i="48"/>
  <c r="G126" i="48"/>
  <c r="H126" i="48"/>
  <c r="E131" i="48"/>
  <c r="B131" i="48"/>
  <c r="J111" i="48"/>
  <c r="J112" i="48"/>
  <c r="J113" i="48"/>
  <c r="J114" i="48"/>
  <c r="J115" i="48"/>
  <c r="J110" i="48"/>
  <c r="I111" i="48"/>
  <c r="I112" i="48"/>
  <c r="I113" i="48"/>
  <c r="I114" i="48"/>
  <c r="I115" i="48"/>
  <c r="I110" i="48"/>
  <c r="L99" i="48"/>
  <c r="K99" i="48"/>
  <c r="J99" i="48"/>
  <c r="I99" i="48"/>
  <c r="J88" i="48"/>
  <c r="J77" i="48"/>
  <c r="I77" i="48"/>
  <c r="I66" i="48"/>
  <c r="J66" i="48" l="1"/>
  <c r="E78" i="48" l="1"/>
  <c r="G78" i="48"/>
  <c r="H78" i="48"/>
  <c r="E79" i="48"/>
  <c r="F79" i="48"/>
  <c r="G79" i="48"/>
  <c r="H79" i="48"/>
  <c r="E80" i="48"/>
  <c r="F80" i="48"/>
  <c r="G80" i="48"/>
  <c r="H80" i="48"/>
  <c r="E81" i="48"/>
  <c r="F81" i="48"/>
  <c r="G81" i="48"/>
  <c r="H81" i="48"/>
  <c r="E82" i="48"/>
  <c r="F82" i="48"/>
  <c r="G82" i="48"/>
  <c r="H82" i="48"/>
  <c r="H77" i="48"/>
  <c r="G77" i="48"/>
  <c r="F77" i="48"/>
  <c r="E77" i="48"/>
  <c r="B78" i="48"/>
  <c r="B79" i="48"/>
  <c r="B80" i="48"/>
  <c r="B81" i="48"/>
  <c r="B82" i="48"/>
  <c r="B77" i="48"/>
  <c r="E120" i="48" l="1"/>
  <c r="B104" i="48"/>
  <c r="E104" i="48"/>
  <c r="B105" i="48"/>
  <c r="E105" i="48"/>
  <c r="B100" i="48"/>
  <c r="E100" i="48"/>
  <c r="B101" i="48"/>
  <c r="E101" i="48"/>
  <c r="B102" i="48"/>
  <c r="E102" i="48"/>
  <c r="B103" i="48"/>
  <c r="E103" i="48"/>
  <c r="H99" i="48"/>
  <c r="G99" i="48"/>
  <c r="F99" i="48"/>
  <c r="E99" i="48"/>
  <c r="B99" i="48"/>
  <c r="H88" i="48"/>
  <c r="B89" i="48"/>
  <c r="E89" i="48"/>
  <c r="B90" i="48"/>
  <c r="E90" i="48"/>
  <c r="B91" i="48"/>
  <c r="E91" i="48"/>
  <c r="B92" i="48"/>
  <c r="E92" i="48"/>
  <c r="B93" i="48"/>
  <c r="E93" i="48"/>
  <c r="B94" i="48"/>
  <c r="E94" i="48"/>
  <c r="F94" i="48"/>
  <c r="G88" i="48"/>
  <c r="E88" i="48"/>
  <c r="B88" i="48"/>
  <c r="B72" i="48"/>
  <c r="E72" i="48"/>
  <c r="B67" i="48"/>
  <c r="E67" i="48"/>
  <c r="B68" i="48"/>
  <c r="E68" i="48"/>
  <c r="B69" i="48"/>
  <c r="E69" i="48"/>
  <c r="B70" i="48"/>
  <c r="E70" i="48"/>
  <c r="B71" i="48"/>
  <c r="E71" i="48"/>
  <c r="H66" i="48"/>
  <c r="G66" i="48"/>
  <c r="F66" i="48"/>
  <c r="E66" i="48"/>
  <c r="B66" i="48"/>
  <c r="E152" i="48"/>
  <c r="E153" i="48"/>
  <c r="E154" i="48"/>
  <c r="E155" i="48"/>
  <c r="E156" i="48"/>
  <c r="B152" i="48"/>
  <c r="B153" i="48"/>
  <c r="B154" i="48"/>
  <c r="B155" i="48"/>
  <c r="B156" i="48"/>
  <c r="E142" i="48"/>
  <c r="E143" i="48"/>
  <c r="E144" i="48"/>
  <c r="E145" i="48"/>
  <c r="E146" i="48"/>
  <c r="B143" i="48"/>
  <c r="B144" i="48"/>
  <c r="B145" i="48"/>
  <c r="B146" i="48"/>
  <c r="B112" i="48"/>
  <c r="E112" i="48"/>
  <c r="B113" i="48"/>
  <c r="E113" i="48"/>
  <c r="B114" i="48"/>
  <c r="E114" i="48"/>
  <c r="B115" i="48"/>
  <c r="E115" i="48"/>
  <c r="F152" i="48" l="1"/>
  <c r="H100" i="48" l="1"/>
  <c r="G100" i="48"/>
  <c r="H89" i="48"/>
  <c r="G89" i="48"/>
  <c r="H67" i="48"/>
  <c r="G67" i="48"/>
  <c r="F112" i="48"/>
  <c r="F142" i="48"/>
  <c r="H101" i="48" l="1"/>
  <c r="G101" i="48"/>
  <c r="F101" i="48"/>
  <c r="G90" i="48"/>
  <c r="H90" i="48"/>
  <c r="F89" i="48"/>
  <c r="G68" i="48"/>
  <c r="H68" i="48"/>
  <c r="F68" i="48"/>
  <c r="F154" i="48"/>
  <c r="F143" i="48"/>
  <c r="F153" i="48"/>
  <c r="G152" i="48"/>
  <c r="H102" i="48" l="1"/>
  <c r="F102" i="48"/>
  <c r="G102" i="48"/>
  <c r="F144" i="48"/>
  <c r="F145" i="48"/>
  <c r="F113" i="48"/>
  <c r="F90" i="48"/>
  <c r="H91" i="48"/>
  <c r="G91" i="48"/>
  <c r="F69" i="48"/>
  <c r="H69" i="48"/>
  <c r="G69" i="48"/>
  <c r="G112" i="48"/>
  <c r="G142" i="48"/>
  <c r="B141" i="48"/>
  <c r="E141" i="48"/>
  <c r="B142" i="48"/>
  <c r="F156" i="48" l="1"/>
  <c r="G154" i="48"/>
  <c r="F155" i="48"/>
  <c r="F114" i="48"/>
  <c r="H92" i="48"/>
  <c r="H103" i="48"/>
  <c r="F91" i="48"/>
  <c r="F103" i="48"/>
  <c r="H70" i="48"/>
  <c r="F70" i="48"/>
  <c r="H142" i="48"/>
  <c r="H152" i="48"/>
  <c r="G143" i="48"/>
  <c r="G153" i="48"/>
  <c r="G144" i="48" l="1"/>
  <c r="F115" i="48"/>
  <c r="G145" i="48"/>
  <c r="F146" i="48"/>
  <c r="G113" i="48"/>
  <c r="F92" i="48"/>
  <c r="F104" i="48"/>
  <c r="H93" i="48"/>
  <c r="H104" i="48"/>
  <c r="G93" i="48"/>
  <c r="G104" i="48"/>
  <c r="F71" i="48"/>
  <c r="H71" i="48"/>
  <c r="G71" i="48"/>
  <c r="H143" i="48"/>
  <c r="H153" i="48"/>
  <c r="H112" i="48"/>
  <c r="G151" i="48"/>
  <c r="F111" i="48"/>
  <c r="F141" i="48"/>
  <c r="H151" i="48"/>
  <c r="F151" i="48"/>
  <c r="E151" i="48"/>
  <c r="B151" i="48"/>
  <c r="H110" i="48"/>
  <c r="F110" i="48"/>
  <c r="E110" i="48"/>
  <c r="E111" i="48"/>
  <c r="B111" i="48"/>
  <c r="B110" i="48"/>
  <c r="G155" i="48" l="1"/>
  <c r="G114" i="48"/>
  <c r="H105" i="48"/>
  <c r="G105" i="48"/>
  <c r="F105" i="48"/>
  <c r="G72" i="48"/>
  <c r="G94" i="48"/>
  <c r="H72" i="48"/>
  <c r="H94" i="48"/>
  <c r="F72" i="48"/>
  <c r="F93" i="48"/>
  <c r="H144" i="48"/>
  <c r="H154" i="48"/>
  <c r="H113" i="48"/>
  <c r="G110" i="48"/>
  <c r="H141" i="48"/>
  <c r="G141" i="48"/>
  <c r="H145" i="48" l="1"/>
  <c r="H155" i="48"/>
  <c r="H114" i="48"/>
  <c r="H111" i="48"/>
  <c r="G111" i="48"/>
  <c r="H146" i="48" l="1"/>
  <c r="H156" i="48"/>
  <c r="H115" i="48"/>
  <c r="G92" i="48" l="1"/>
  <c r="G103" i="48"/>
  <c r="G70" i="48"/>
  <c r="G156" i="48" l="1"/>
  <c r="G146" i="48"/>
  <c r="G115" i="48"/>
  <c r="F88" i="48" l="1"/>
  <c r="F100" i="48"/>
  <c r="F67" i="48"/>
  <c r="F78" i="48"/>
</calcChain>
</file>

<file path=xl/sharedStrings.xml><?xml version="1.0" encoding="utf-8"?>
<sst xmlns="http://schemas.openxmlformats.org/spreadsheetml/2006/main" count="216" uniqueCount="124">
  <si>
    <t xml:space="preserve">VESSEL </t>
  </si>
  <si>
    <t>VOY</t>
  </si>
  <si>
    <t>ETD</t>
  </si>
  <si>
    <t>VESSEL</t>
  </si>
  <si>
    <t>CUT OFF</t>
  </si>
  <si>
    <t>AUCKLAND</t>
  </si>
  <si>
    <t>LYTTELTON</t>
  </si>
  <si>
    <t>PORT KELANG</t>
  </si>
  <si>
    <t>HO CHI MINH</t>
  </si>
  <si>
    <t>DUBAI</t>
  </si>
  <si>
    <t>BAHRAIN</t>
  </si>
  <si>
    <t>HONG KONG</t>
  </si>
  <si>
    <t>EXPORT RECEIVAL DEPOT</t>
  </si>
  <si>
    <t>BOOKINGS AND ENQUIRIES</t>
  </si>
  <si>
    <t>DIRECT</t>
  </si>
  <si>
    <t>KUWAIT</t>
  </si>
  <si>
    <t>LE HAVRE</t>
  </si>
  <si>
    <t>BUSAN</t>
  </si>
  <si>
    <t>MANZANILLO</t>
  </si>
  <si>
    <t>BUENOS AIRES</t>
  </si>
  <si>
    <t>RECEIVAL HOURS</t>
  </si>
  <si>
    <t>VALPARAISO</t>
  </si>
  <si>
    <t>CENTRAL AND SOUTH AMERICA</t>
  </si>
  <si>
    <t>CHICAGO</t>
  </si>
  <si>
    <t>NEW YORK</t>
  </si>
  <si>
    <t>LOS ANGELES</t>
  </si>
  <si>
    <t>ROTTERDAM</t>
  </si>
  <si>
    <t>HAMBURG</t>
  </si>
  <si>
    <t>SOUTHAMPTON</t>
  </si>
  <si>
    <t>KAOHSIUNG</t>
  </si>
  <si>
    <t>MANILA</t>
  </si>
  <si>
    <t>JAKARTA</t>
  </si>
  <si>
    <t>SINGAPORE</t>
  </si>
  <si>
    <t>XINGANG</t>
  </si>
  <si>
    <t>NINGBO</t>
  </si>
  <si>
    <t>Consol Alliance</t>
  </si>
  <si>
    <r>
      <t xml:space="preserve">NEW ZEALAND </t>
    </r>
    <r>
      <rPr>
        <sz val="10"/>
        <rFont val="Arial"/>
        <family val="2"/>
      </rPr>
      <t>(AUCKLAND)</t>
    </r>
  </si>
  <si>
    <r>
      <t xml:space="preserve">NEW ZEALAND </t>
    </r>
    <r>
      <rPr>
        <sz val="10"/>
        <rFont val="Arial"/>
        <family val="2"/>
      </rPr>
      <t>(LYTTELTON)</t>
    </r>
  </si>
  <si>
    <t>SINGAPORE - SOUTH EAST ASIA</t>
  </si>
  <si>
    <t>ANTWERP</t>
  </si>
  <si>
    <t>BARCELONA</t>
  </si>
  <si>
    <t>PASIR GUDANG</t>
  </si>
  <si>
    <t>LAEM CHABANG</t>
  </si>
  <si>
    <t>CHENNAI</t>
  </si>
  <si>
    <t>CHITTAGONG</t>
  </si>
  <si>
    <t>KARACHI</t>
  </si>
  <si>
    <t>COLOMBO</t>
  </si>
  <si>
    <t>DURBAN</t>
  </si>
  <si>
    <t>CALLAO</t>
  </si>
  <si>
    <t>Fax: (07) 3860 8115</t>
  </si>
  <si>
    <t>Tel: 07 3633 9810</t>
  </si>
  <si>
    <t>CUT OFF 3PM</t>
  </si>
  <si>
    <t>HAZ CUT OFF</t>
  </si>
  <si>
    <r>
      <t xml:space="preserve">NORTH AMERICA </t>
    </r>
    <r>
      <rPr>
        <sz val="10"/>
        <rFont val="Arial"/>
        <family val="2"/>
      </rPr>
      <t>(USA)</t>
    </r>
  </si>
  <si>
    <r>
      <t xml:space="preserve">SOUTH EAST ASIA </t>
    </r>
    <r>
      <rPr>
        <sz val="10"/>
        <rFont val="Arial"/>
        <family val="2"/>
      </rPr>
      <t>(MALAYSIA - TAIWAN - VIETNAM - PHILIPPINES)</t>
    </r>
  </si>
  <si>
    <r>
      <t xml:space="preserve">EUROPE </t>
    </r>
    <r>
      <rPr>
        <sz val="10"/>
        <rFont val="Arial"/>
        <family val="2"/>
      </rPr>
      <t>(FRANCE - GERMANY)</t>
    </r>
  </si>
  <si>
    <t>UNITED ARAB EMIRATES AND SOUTH AFRICA</t>
  </si>
  <si>
    <t>MIDDLE EAST</t>
  </si>
  <si>
    <r>
      <t xml:space="preserve">EUROPE </t>
    </r>
    <r>
      <rPr>
        <sz val="10"/>
        <rFont val="Arial"/>
        <family val="2"/>
      </rPr>
      <t>(BELGIUM - NETHERLANDS)</t>
    </r>
  </si>
  <si>
    <t>Portgate Logistics LP</t>
  </si>
  <si>
    <t>07:00AM - 03:30PM</t>
  </si>
  <si>
    <t>PAPUA NEW GUINEA</t>
  </si>
  <si>
    <t>HAZ-C/OFF</t>
  </si>
  <si>
    <t>C/OFF</t>
  </si>
  <si>
    <t>PORT MORESBY</t>
  </si>
  <si>
    <t>LAE</t>
  </si>
  <si>
    <t>FIJI</t>
  </si>
  <si>
    <t>LAUTOKA</t>
  </si>
  <si>
    <t>SUVA</t>
  </si>
  <si>
    <t>Unit 3, 901 Kingsford Smith Drive</t>
  </si>
  <si>
    <t>Eagle Farm, QLD 4009</t>
  </si>
  <si>
    <t>Port of Brisbane QLD 4178</t>
  </si>
  <si>
    <t>HONG KONG AND CHINA</t>
  </si>
  <si>
    <t>70 Lucinda Drive</t>
  </si>
  <si>
    <t xml:space="preserve"> </t>
  </si>
  <si>
    <t>COSCO HONG KONG</t>
  </si>
  <si>
    <t>OOCL ITALY</t>
  </si>
  <si>
    <t>OEL BADRINATH</t>
  </si>
  <si>
    <t>OOCL KUALA LUMPUR</t>
  </si>
  <si>
    <t>XIN YAN TAI</t>
  </si>
  <si>
    <t>NAVIOS MIAMI</t>
  </si>
  <si>
    <t>MAINE TRADER</t>
  </si>
  <si>
    <t>CSL ATLANTIC</t>
  </si>
  <si>
    <t>SOFRANA SURVILLE</t>
  </si>
  <si>
    <t>SOFRANA TOURVILLE</t>
  </si>
  <si>
    <t>SOUTHERN MOANA</t>
  </si>
  <si>
    <t>KOKOPO CHIEF</t>
  </si>
  <si>
    <t>TIANJIN BRIDGE</t>
  </si>
  <si>
    <r>
      <t xml:space="preserve">EUROPE </t>
    </r>
    <r>
      <rPr>
        <sz val="10"/>
        <color indexed="8"/>
        <rFont val="Arial"/>
        <family val="2"/>
      </rPr>
      <t>(UK - SPAIN)</t>
    </r>
  </si>
  <si>
    <r>
      <t xml:space="preserve">EAST ASIA </t>
    </r>
    <r>
      <rPr>
        <sz val="10"/>
        <rFont val="Arial"/>
        <family val="2"/>
      </rPr>
      <t>(SOUTH KOREA - THAILAND - TAIWAN )</t>
    </r>
  </si>
  <si>
    <r>
      <t xml:space="preserve">SOUTH ASIA </t>
    </r>
    <r>
      <rPr>
        <sz val="10"/>
        <rFont val="Arial"/>
        <family val="2"/>
      </rPr>
      <t>(INDIA - BANGLADESH - SRI LANKA-PAKISTAN)</t>
    </r>
  </si>
  <si>
    <t>OMITTING BRISBANE</t>
  </si>
  <si>
    <t>190</t>
  </si>
  <si>
    <t>028N</t>
  </si>
  <si>
    <t>COSCO FELIXSTOWE</t>
  </si>
  <si>
    <t>-</t>
  </si>
  <si>
    <t>RIO DE JANEIRO</t>
  </si>
  <si>
    <t>104N</t>
  </si>
  <si>
    <t>MONTE ROSA</t>
  </si>
  <si>
    <t>157N</t>
  </si>
  <si>
    <t>011N</t>
  </si>
  <si>
    <t>NYK FUTAGO</t>
  </si>
  <si>
    <t>075N</t>
  </si>
  <si>
    <t>RIO NEGRO</t>
  </si>
  <si>
    <t>108N</t>
  </si>
  <si>
    <t>RIO BRAVO</t>
  </si>
  <si>
    <t>109N</t>
  </si>
  <si>
    <t>163N</t>
  </si>
  <si>
    <t>142N</t>
  </si>
  <si>
    <t>209N</t>
  </si>
  <si>
    <t>164N</t>
  </si>
  <si>
    <t>BERNHARD SCHULTE</t>
  </si>
  <si>
    <t>236N</t>
  </si>
  <si>
    <t>732</t>
  </si>
  <si>
    <t>150N</t>
  </si>
  <si>
    <t>KOTA LEMBAH</t>
  </si>
  <si>
    <t>237N</t>
  </si>
  <si>
    <t>194</t>
  </si>
  <si>
    <t>734</t>
  </si>
  <si>
    <t>269N</t>
  </si>
  <si>
    <t>247N</t>
  </si>
  <si>
    <t>270N</t>
  </si>
  <si>
    <t>030N</t>
  </si>
  <si>
    <t>031N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</si>
</sst>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m\-yyyy;@"/>
    <numFmt numFmtId="165" formatCode="[$-409]d\-mmm;@"/>
  </numFmts>
  <fonts count="5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12"/>
      <color indexed="8"/>
      <name val="Arial"/>
      <family val="2"/>
    </font>
    <font>
      <b/>
      <sz val="8"/>
      <color indexed="8"/>
      <name val="Arial"/>
      <family val="2"/>
    </font>
    <font>
      <b/>
      <sz val="8"/>
      <color indexed="9"/>
      <name val="Arial"/>
      <family val="2"/>
    </font>
    <font>
      <sz val="8"/>
      <color indexed="8"/>
      <name val="Arial Rounded MT Bold"/>
      <family val="2"/>
    </font>
    <font>
      <sz val="8.5"/>
      <name val="Arial"/>
      <family val="2"/>
    </font>
    <font>
      <b/>
      <sz val="12"/>
      <color indexed="8"/>
      <name val="Arial"/>
      <family val="2"/>
    </font>
    <font>
      <b/>
      <sz val="8"/>
      <color indexed="9"/>
      <name val="Gill Sans MT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b/>
      <sz val="12"/>
      <color theme="1" tint="0.499984740745262"/>
      <name val="Arial"/>
      <family val="2"/>
    </font>
    <font>
      <sz val="10"/>
      <color theme="1" tint="0.34998626667073579"/>
      <name val="Arial"/>
      <family val="2"/>
    </font>
    <font>
      <sz val="9"/>
      <color rgb="FF3D3935"/>
      <name val="Arial"/>
      <family val="2"/>
    </font>
    <font>
      <sz val="10"/>
      <name val="Arial"/>
      <family val="2"/>
    </font>
    <font>
      <b/>
      <sz val="8.5"/>
      <name val="Arial"/>
      <family val="2"/>
    </font>
    <font>
      <sz val="8.5"/>
      <color indexed="8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</font>
    <font>
      <sz val="8.5"/>
      <color theme="1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</font>
    <font>
      <sz val="11"/>
      <name val="Calibri"/>
      <family val="2"/>
    </font>
    <font>
      <b/>
      <sz val="8"/>
      <color rgb="FFFF0000"/>
      <name val="Verdana"/>
      <family val="2"/>
    </font>
    <font>
      <sz val="9"/>
      <name val="Arial"/>
      <family val="2"/>
    </font>
    <font>
      <b/>
      <sz val="8"/>
      <name val="Verdana"/>
      <family val="2"/>
    </font>
    <font>
      <b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10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10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33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6" applyNumberFormat="0" applyFill="0" applyAlignment="0" applyProtection="0"/>
    <xf numFmtId="0" fontId="19" fillId="22" borderId="0" applyNumberFormat="0" applyBorder="0" applyAlignment="0" applyProtection="0"/>
    <xf numFmtId="0" fontId="3" fillId="0" borderId="0"/>
    <xf numFmtId="0" fontId="34" fillId="0" borderId="0"/>
    <xf numFmtId="0" fontId="3" fillId="23" borderId="7" applyNumberFormat="0" applyFont="0" applyAlignment="0" applyProtection="0"/>
    <xf numFmtId="0" fontId="20" fillId="20" borderId="8" applyNumberFormat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41" fillId="0" borderId="0"/>
    <xf numFmtId="0" fontId="3" fillId="0" borderId="0"/>
    <xf numFmtId="0" fontId="3" fillId="0" borderId="0"/>
    <xf numFmtId="0" fontId="3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20" fillId="20" borderId="8" applyNumberFormat="0" applyAlignment="0" applyProtection="0"/>
    <xf numFmtId="0" fontId="20" fillId="20" borderId="8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" fillId="0" borderId="0"/>
    <xf numFmtId="0" fontId="3" fillId="0" borderId="0"/>
  </cellStyleXfs>
  <cellXfs count="179">
    <xf numFmtId="0" fontId="0" fillId="0" borderId="0" xfId="0"/>
    <xf numFmtId="0" fontId="6" fillId="24" borderId="0" xfId="37" applyFont="1" applyFill="1"/>
    <xf numFmtId="0" fontId="25" fillId="24" borderId="0" xfId="37" applyFont="1" applyFill="1"/>
    <xf numFmtId="0" fontId="5" fillId="24" borderId="0" xfId="37" applyFont="1" applyFill="1"/>
    <xf numFmtId="0" fontId="27" fillId="24" borderId="0" xfId="37" applyFont="1" applyFill="1"/>
    <xf numFmtId="0" fontId="29" fillId="24" borderId="0" xfId="37" applyFont="1" applyFill="1"/>
    <xf numFmtId="0" fontId="40" fillId="24" borderId="0" xfId="37" applyFont="1" applyFill="1"/>
    <xf numFmtId="0" fontId="33" fillId="24" borderId="0" xfId="37" applyFont="1" applyFill="1"/>
    <xf numFmtId="0" fontId="39" fillId="24" borderId="0" xfId="37" applyFont="1" applyFill="1" applyAlignment="1">
      <alignment horizontal="right"/>
    </xf>
    <xf numFmtId="0" fontId="24" fillId="24" borderId="0" xfId="37" applyFont="1" applyFill="1"/>
    <xf numFmtId="0" fontId="28" fillId="28" borderId="12" xfId="37" applyFont="1" applyFill="1" applyBorder="1" applyAlignment="1">
      <alignment horizontal="center" vertical="center"/>
    </xf>
    <xf numFmtId="0" fontId="28" fillId="28" borderId="12" xfId="37" applyFont="1" applyFill="1" applyBorder="1" applyAlignment="1">
      <alignment horizontal="center" vertical="center" wrapText="1"/>
    </xf>
    <xf numFmtId="0" fontId="37" fillId="28" borderId="13" xfId="37" applyFont="1" applyFill="1" applyBorder="1" applyAlignment="1">
      <alignment horizontal="center" vertical="center"/>
    </xf>
    <xf numFmtId="0" fontId="37" fillId="28" borderId="12" xfId="37" applyFont="1" applyFill="1" applyBorder="1" applyAlignment="1">
      <alignment horizontal="center" vertical="center"/>
    </xf>
    <xf numFmtId="0" fontId="6" fillId="24" borderId="0" xfId="37" applyFont="1" applyFill="1" applyAlignment="1">
      <alignment vertical="center"/>
    </xf>
    <xf numFmtId="16" fontId="6" fillId="25" borderId="0" xfId="37" applyNumberFormat="1" applyFont="1" applyFill="1" applyAlignment="1">
      <alignment horizontal="center"/>
    </xf>
    <xf numFmtId="0" fontId="5" fillId="24" borderId="0" xfId="37" applyFont="1" applyFill="1" applyAlignment="1">
      <alignment horizontal="left"/>
    </xf>
    <xf numFmtId="0" fontId="6" fillId="24" borderId="0" xfId="37" applyFont="1" applyFill="1" applyAlignment="1">
      <alignment horizontal="left"/>
    </xf>
    <xf numFmtId="0" fontId="6" fillId="24" borderId="0" xfId="37" applyFont="1" applyFill="1" applyAlignment="1">
      <alignment horizontal="center"/>
    </xf>
    <xf numFmtId="16" fontId="6" fillId="24" borderId="0" xfId="37" applyNumberFormat="1" applyFont="1" applyFill="1" applyAlignment="1">
      <alignment horizontal="center"/>
    </xf>
    <xf numFmtId="0" fontId="28" fillId="27" borderId="12" xfId="37" applyFont="1" applyFill="1" applyBorder="1" applyAlignment="1">
      <alignment horizontal="center" vertical="center"/>
    </xf>
    <xf numFmtId="0" fontId="28" fillId="27" borderId="12" xfId="37" applyFont="1" applyFill="1" applyBorder="1" applyAlignment="1">
      <alignment horizontal="center" vertical="center" wrapText="1"/>
    </xf>
    <xf numFmtId="0" fontId="6" fillId="0" borderId="12" xfId="37" applyFont="1" applyBorder="1" applyAlignment="1">
      <alignment horizontal="center"/>
    </xf>
    <xf numFmtId="16" fontId="6" fillId="0" borderId="12" xfId="37" applyNumberFormat="1" applyFont="1" applyBorder="1" applyAlignment="1">
      <alignment horizontal="center"/>
    </xf>
    <xf numFmtId="16" fontId="6" fillId="24" borderId="12" xfId="37" applyNumberFormat="1" applyFont="1" applyFill="1" applyBorder="1" applyAlignment="1">
      <alignment horizontal="center"/>
    </xf>
    <xf numFmtId="0" fontId="6" fillId="24" borderId="12" xfId="37" applyFont="1" applyFill="1" applyBorder="1" applyAlignment="1">
      <alignment horizontal="center"/>
    </xf>
    <xf numFmtId="0" fontId="32" fillId="24" borderId="0" xfId="37" applyFont="1" applyFill="1" applyAlignment="1">
      <alignment horizontal="center" vertical="center"/>
    </xf>
    <xf numFmtId="0" fontId="26" fillId="24" borderId="0" xfId="37" applyFont="1" applyFill="1"/>
    <xf numFmtId="16" fontId="28" fillId="27" borderId="12" xfId="37" applyNumberFormat="1" applyFont="1" applyFill="1" applyBorder="1" applyAlignment="1">
      <alignment horizontal="center" vertical="center"/>
    </xf>
    <xf numFmtId="16" fontId="6" fillId="24" borderId="12" xfId="37" applyNumberFormat="1" applyFont="1" applyFill="1" applyBorder="1" applyAlignment="1" applyProtection="1">
      <alignment horizontal="center"/>
      <protection locked="0"/>
    </xf>
    <xf numFmtId="16" fontId="28" fillId="28" borderId="12" xfId="37" applyNumberFormat="1" applyFont="1" applyFill="1" applyBorder="1" applyAlignment="1">
      <alignment horizontal="center" vertical="center"/>
    </xf>
    <xf numFmtId="0" fontId="4" fillId="24" borderId="11" xfId="37" applyFont="1" applyFill="1" applyBorder="1"/>
    <xf numFmtId="0" fontId="5" fillId="24" borderId="0" xfId="37" applyFont="1" applyFill="1" applyAlignment="1">
      <alignment horizontal="center"/>
    </xf>
    <xf numFmtId="16" fontId="5" fillId="24" borderId="0" xfId="37" applyNumberFormat="1" applyFont="1" applyFill="1" applyAlignment="1">
      <alignment horizontal="center"/>
    </xf>
    <xf numFmtId="16" fontId="28" fillId="27" borderId="12" xfId="37" applyNumberFormat="1" applyFont="1" applyFill="1" applyBorder="1" applyAlignment="1">
      <alignment horizontal="center" vertical="center" wrapText="1"/>
    </xf>
    <xf numFmtId="0" fontId="6" fillId="25" borderId="0" xfId="37" applyFont="1" applyFill="1"/>
    <xf numFmtId="16" fontId="36" fillId="25" borderId="0" xfId="37" applyNumberFormat="1" applyFont="1" applyFill="1" applyAlignment="1">
      <alignment horizontal="center"/>
    </xf>
    <xf numFmtId="16" fontId="6" fillId="25" borderId="12" xfId="37" applyNumberFormat="1" applyFont="1" applyFill="1" applyBorder="1" applyAlignment="1">
      <alignment horizontal="center"/>
    </xf>
    <xf numFmtId="0" fontId="32" fillId="25" borderId="0" xfId="37" applyFont="1" applyFill="1" applyAlignment="1">
      <alignment horizontal="center" vertical="center"/>
    </xf>
    <xf numFmtId="0" fontId="5" fillId="25" borderId="0" xfId="37" applyFont="1" applyFill="1" applyAlignment="1">
      <alignment horizontal="left"/>
    </xf>
    <xf numFmtId="0" fontId="26" fillId="25" borderId="0" xfId="37" applyFont="1" applyFill="1"/>
    <xf numFmtId="0" fontId="24" fillId="25" borderId="0" xfId="37" applyFont="1" applyFill="1"/>
    <xf numFmtId="0" fontId="28" fillId="28" borderId="13" xfId="37" applyFont="1" applyFill="1" applyBorder="1" applyAlignment="1">
      <alignment horizontal="center" vertical="center"/>
    </xf>
    <xf numFmtId="0" fontId="28" fillId="25" borderId="18" xfId="37" applyFont="1" applyFill="1" applyBorder="1" applyAlignment="1">
      <alignment horizontal="center" vertical="center"/>
    </xf>
    <xf numFmtId="0" fontId="28" fillId="27" borderId="13" xfId="37" applyFont="1" applyFill="1" applyBorder="1" applyAlignment="1">
      <alignment horizontal="center" vertical="center"/>
    </xf>
    <xf numFmtId="0" fontId="28" fillId="29" borderId="18" xfId="37" applyFont="1" applyFill="1" applyBorder="1" applyAlignment="1">
      <alignment horizontal="center" vertical="center"/>
    </xf>
    <xf numFmtId="49" fontId="36" fillId="25" borderId="0" xfId="37" applyNumberFormat="1" applyFont="1" applyFill="1" applyAlignment="1">
      <alignment horizontal="center"/>
    </xf>
    <xf numFmtId="0" fontId="36" fillId="25" borderId="0" xfId="37" applyFont="1" applyFill="1" applyAlignment="1">
      <alignment horizontal="left"/>
    </xf>
    <xf numFmtId="0" fontId="28" fillId="27" borderId="19" xfId="37" applyFont="1" applyFill="1" applyBorder="1" applyAlignment="1">
      <alignment horizontal="center" vertical="center"/>
    </xf>
    <xf numFmtId="0" fontId="28" fillId="29" borderId="0" xfId="37" applyFont="1" applyFill="1" applyAlignment="1">
      <alignment horizontal="center" vertical="center"/>
    </xf>
    <xf numFmtId="0" fontId="28" fillId="29" borderId="11" xfId="37" applyFont="1" applyFill="1" applyBorder="1" applyAlignment="1">
      <alignment horizontal="center" vertical="center"/>
    </xf>
    <xf numFmtId="164" fontId="6" fillId="24" borderId="0" xfId="37" applyNumberFormat="1" applyFont="1" applyFill="1" applyAlignment="1">
      <alignment horizontal="left"/>
    </xf>
    <xf numFmtId="0" fontId="28" fillId="25" borderId="0" xfId="37" applyFont="1" applyFill="1" applyAlignment="1">
      <alignment horizontal="center" vertical="center"/>
    </xf>
    <xf numFmtId="0" fontId="28" fillId="28" borderId="14" xfId="37" applyFont="1" applyFill="1" applyBorder="1" applyAlignment="1">
      <alignment horizontal="center" vertical="center"/>
    </xf>
    <xf numFmtId="16" fontId="6" fillId="24" borderId="0" xfId="37" applyNumberFormat="1" applyFont="1" applyFill="1" applyAlignment="1" applyProtection="1">
      <alignment horizontal="center"/>
      <protection locked="0"/>
    </xf>
    <xf numFmtId="0" fontId="6" fillId="25" borderId="0" xfId="37" applyFont="1" applyFill="1" applyAlignment="1">
      <alignment horizontal="center"/>
    </xf>
    <xf numFmtId="0" fontId="6" fillId="25" borderId="0" xfId="37" applyFont="1" applyFill="1" applyAlignment="1">
      <alignment vertical="center"/>
    </xf>
    <xf numFmtId="164" fontId="6" fillId="24" borderId="15" xfId="37" applyNumberFormat="1" applyFont="1" applyFill="1" applyBorder="1" applyAlignment="1">
      <alignment horizontal="left"/>
    </xf>
    <xf numFmtId="0" fontId="6" fillId="24" borderId="15" xfId="37" applyFont="1" applyFill="1" applyBorder="1" applyAlignment="1">
      <alignment horizontal="left"/>
    </xf>
    <xf numFmtId="164" fontId="6" fillId="24" borderId="0" xfId="0" applyNumberFormat="1" applyFont="1" applyFill="1"/>
    <xf numFmtId="164" fontId="6" fillId="25" borderId="0" xfId="0" applyNumberFormat="1" applyFont="1" applyFill="1"/>
    <xf numFmtId="164" fontId="4" fillId="24" borderId="11" xfId="0" applyNumberFormat="1" applyFont="1" applyFill="1" applyBorder="1" applyAlignment="1">
      <alignment horizontal="left"/>
    </xf>
    <xf numFmtId="164" fontId="35" fillId="0" borderId="11" xfId="0" applyNumberFormat="1" applyFont="1" applyBorder="1" applyAlignment="1">
      <alignment horizontal="center"/>
    </xf>
    <xf numFmtId="16" fontId="28" fillId="27" borderId="19" xfId="37" applyNumberFormat="1" applyFont="1" applyFill="1" applyBorder="1" applyAlignment="1">
      <alignment horizontal="center" vertical="center"/>
    </xf>
    <xf numFmtId="164" fontId="35" fillId="25" borderId="0" xfId="0" applyNumberFormat="1" applyFont="1" applyFill="1" applyAlignment="1">
      <alignment horizontal="center"/>
    </xf>
    <xf numFmtId="164" fontId="35" fillId="25" borderId="11" xfId="0" applyNumberFormat="1" applyFont="1" applyFill="1" applyBorder="1" applyAlignment="1">
      <alignment horizontal="center"/>
    </xf>
    <xf numFmtId="164" fontId="35" fillId="26" borderId="12" xfId="0" applyNumberFormat="1" applyFont="1" applyFill="1" applyBorder="1" applyAlignment="1">
      <alignment horizontal="center"/>
    </xf>
    <xf numFmtId="0" fontId="28" fillId="27" borderId="19" xfId="37" applyFont="1" applyFill="1" applyBorder="1" applyAlignment="1">
      <alignment horizontal="center" vertical="center" wrapText="1"/>
    </xf>
    <xf numFmtId="0" fontId="28" fillId="28" borderId="19" xfId="37" applyFont="1" applyFill="1" applyBorder="1" applyAlignment="1">
      <alignment horizontal="center" vertical="center"/>
    </xf>
    <xf numFmtId="164" fontId="6" fillId="25" borderId="0" xfId="37" applyNumberFormat="1" applyFont="1" applyFill="1" applyAlignment="1">
      <alignment horizontal="left"/>
    </xf>
    <xf numFmtId="0" fontId="6" fillId="25" borderId="0" xfId="37" applyFont="1" applyFill="1" applyAlignment="1">
      <alignment horizontal="left"/>
    </xf>
    <xf numFmtId="0" fontId="42" fillId="25" borderId="0" xfId="37" applyFont="1" applyFill="1" applyAlignment="1">
      <alignment horizontal="left" indent="5"/>
    </xf>
    <xf numFmtId="0" fontId="38" fillId="25" borderId="0" xfId="37" applyFont="1" applyFill="1" applyAlignment="1">
      <alignment horizontal="right"/>
    </xf>
    <xf numFmtId="0" fontId="0" fillId="25" borderId="0" xfId="0" applyFill="1"/>
    <xf numFmtId="0" fontId="30" fillId="25" borderId="0" xfId="37" applyFont="1" applyFill="1" applyAlignment="1">
      <alignment horizontal="left" indent="5"/>
    </xf>
    <xf numFmtId="49" fontId="6" fillId="25" borderId="16" xfId="0" applyNumberFormat="1" applyFont="1" applyFill="1" applyBorder="1" applyAlignment="1">
      <alignment horizontal="center"/>
    </xf>
    <xf numFmtId="0" fontId="35" fillId="25" borderId="0" xfId="37" applyFont="1" applyFill="1" applyAlignment="1">
      <alignment horizontal="center"/>
    </xf>
    <xf numFmtId="0" fontId="37" fillId="25" borderId="0" xfId="37" applyFont="1" applyFill="1" applyAlignment="1">
      <alignment horizontal="center" vertical="center"/>
    </xf>
    <xf numFmtId="164" fontId="6" fillId="25" borderId="13" xfId="0" applyNumberFormat="1" applyFont="1" applyFill="1" applyBorder="1" applyAlignment="1">
      <alignment horizontal="left"/>
    </xf>
    <xf numFmtId="164" fontId="6" fillId="25" borderId="17" xfId="0" applyNumberFormat="1" applyFont="1" applyFill="1" applyBorder="1" applyAlignment="1">
      <alignment horizontal="left"/>
    </xf>
    <xf numFmtId="164" fontId="6" fillId="25" borderId="16" xfId="0" applyNumberFormat="1" applyFont="1" applyFill="1" applyBorder="1" applyAlignment="1">
      <alignment horizontal="left"/>
    </xf>
    <xf numFmtId="0" fontId="43" fillId="25" borderId="0" xfId="37" applyFont="1" applyFill="1" applyAlignment="1">
      <alignment horizontal="left" indent="5"/>
    </xf>
    <xf numFmtId="49" fontId="36" fillId="25" borderId="0" xfId="37" quotePrefix="1" applyNumberFormat="1" applyFont="1" applyFill="1" applyAlignment="1">
      <alignment horizontal="center"/>
    </xf>
    <xf numFmtId="0" fontId="44" fillId="25" borderId="0" xfId="37" applyFont="1" applyFill="1" applyAlignment="1">
      <alignment horizontal="left"/>
    </xf>
    <xf numFmtId="0" fontId="35" fillId="25" borderId="0" xfId="37" applyFont="1" applyFill="1" applyAlignment="1">
      <alignment horizontal="left"/>
    </xf>
    <xf numFmtId="0" fontId="6" fillId="30" borderId="0" xfId="37" applyFont="1" applyFill="1"/>
    <xf numFmtId="0" fontId="45" fillId="25" borderId="0" xfId="113" applyFont="1" applyFill="1" applyAlignment="1">
      <alignment horizontal="right"/>
    </xf>
    <xf numFmtId="0" fontId="45" fillId="25" borderId="0" xfId="113" applyFont="1" applyFill="1" applyAlignment="1">
      <alignment horizontal="right" vertical="center"/>
    </xf>
    <xf numFmtId="0" fontId="46" fillId="25" borderId="0" xfId="113" applyFont="1" applyFill="1" applyAlignment="1">
      <alignment horizontal="right"/>
    </xf>
    <xf numFmtId="0" fontId="36" fillId="25" borderId="11" xfId="37" applyFont="1" applyFill="1" applyBorder="1" applyAlignment="1">
      <alignment horizontal="left"/>
    </xf>
    <xf numFmtId="0" fontId="36" fillId="25" borderId="10" xfId="37" applyFont="1" applyFill="1" applyBorder="1" applyAlignment="1">
      <alignment horizontal="left"/>
    </xf>
    <xf numFmtId="49" fontId="36" fillId="25" borderId="19" xfId="37" quotePrefix="1" applyNumberFormat="1" applyFont="1" applyFill="1" applyBorder="1" applyAlignment="1">
      <alignment horizontal="center"/>
    </xf>
    <xf numFmtId="0" fontId="35" fillId="31" borderId="12" xfId="37" applyFont="1" applyFill="1" applyBorder="1" applyAlignment="1">
      <alignment horizontal="center"/>
    </xf>
    <xf numFmtId="16" fontId="35" fillId="31" borderId="12" xfId="37" applyNumberFormat="1" applyFont="1" applyFill="1" applyBorder="1" applyAlignment="1">
      <alignment horizontal="center"/>
    </xf>
    <xf numFmtId="16" fontId="6" fillId="25" borderId="12" xfId="0" applyNumberFormat="1" applyFont="1" applyFill="1" applyBorder="1" applyAlignment="1">
      <alignment horizontal="center"/>
    </xf>
    <xf numFmtId="16" fontId="6" fillId="26" borderId="12" xfId="0" applyNumberFormat="1" applyFont="1" applyFill="1" applyBorder="1" applyAlignment="1">
      <alignment horizontal="center"/>
    </xf>
    <xf numFmtId="16" fontId="36" fillId="25" borderId="12" xfId="37" applyNumberFormat="1" applyFont="1" applyFill="1" applyBorder="1" applyAlignment="1">
      <alignment horizontal="center"/>
    </xf>
    <xf numFmtId="16" fontId="36" fillId="31" borderId="12" xfId="37" applyNumberFormat="1" applyFont="1" applyFill="1" applyBorder="1" applyAlignment="1">
      <alignment horizontal="center"/>
    </xf>
    <xf numFmtId="16" fontId="6" fillId="0" borderId="12" xfId="37" applyNumberFormat="1" applyFont="1" applyBorder="1" applyAlignment="1">
      <alignment horizontal="center"/>
    </xf>
    <xf numFmtId="16" fontId="6" fillId="31" borderId="12" xfId="37" applyNumberFormat="1" applyFont="1" applyFill="1" applyBorder="1" applyAlignment="1">
      <alignment horizontal="center"/>
    </xf>
    <xf numFmtId="49" fontId="6" fillId="24" borderId="12" xfId="37" applyNumberFormat="1" applyFont="1" applyFill="1" applyBorder="1" applyAlignment="1">
      <alignment horizontal="center"/>
    </xf>
    <xf numFmtId="16" fontId="45" fillId="25" borderId="0" xfId="113" applyNumberFormat="1" applyFont="1" applyFill="1" applyAlignment="1">
      <alignment horizontal="right"/>
    </xf>
    <xf numFmtId="16" fontId="36" fillId="31" borderId="16" xfId="37" applyNumberFormat="1" applyFont="1" applyFill="1" applyBorder="1" applyAlignment="1">
      <alignment horizontal="center"/>
    </xf>
    <xf numFmtId="0" fontId="49" fillId="25" borderId="0" xfId="113" applyFont="1" applyFill="1" applyAlignment="1">
      <alignment horizontal="right"/>
    </xf>
    <xf numFmtId="0" fontId="2" fillId="25" borderId="0" xfId="113" applyFont="1" applyFill="1" applyAlignment="1">
      <alignment horizontal="right"/>
    </xf>
    <xf numFmtId="0" fontId="51" fillId="0" borderId="0" xfId="0" applyFont="1"/>
    <xf numFmtId="0" fontId="48" fillId="25" borderId="0" xfId="37" applyFont="1" applyFill="1" applyBorder="1"/>
    <xf numFmtId="0" fontId="6" fillId="25" borderId="0" xfId="37" applyFont="1" applyFill="1" applyBorder="1" applyAlignment="1">
      <alignment horizontal="left"/>
    </xf>
    <xf numFmtId="49" fontId="6" fillId="25" borderId="0" xfId="37" quotePrefix="1" applyNumberFormat="1" applyFont="1" applyFill="1" applyBorder="1" applyAlignment="1">
      <alignment horizontal="center"/>
    </xf>
    <xf numFmtId="16" fontId="6" fillId="25" borderId="0" xfId="37" applyNumberFormat="1" applyFont="1" applyFill="1" applyBorder="1" applyAlignment="1">
      <alignment horizontal="center"/>
    </xf>
    <xf numFmtId="16" fontId="36" fillId="25" borderId="0" xfId="37" applyNumberFormat="1" applyFont="1" applyFill="1" applyBorder="1" applyAlignment="1">
      <alignment horizontal="center"/>
    </xf>
    <xf numFmtId="0" fontId="48" fillId="25" borderId="0" xfId="37" applyFont="1" applyFill="1" applyBorder="1" applyAlignment="1">
      <alignment horizontal="left" indent="5"/>
    </xf>
    <xf numFmtId="0" fontId="36" fillId="25" borderId="0" xfId="37" applyFont="1" applyFill="1" applyBorder="1" applyAlignment="1">
      <alignment horizontal="left"/>
    </xf>
    <xf numFmtId="49" fontId="36" fillId="25" borderId="0" xfId="37" quotePrefix="1" applyNumberFormat="1" applyFont="1" applyFill="1" applyBorder="1" applyAlignment="1">
      <alignment horizontal="center"/>
    </xf>
    <xf numFmtId="49" fontId="36" fillId="25" borderId="0" xfId="37" applyNumberFormat="1" applyFont="1" applyFill="1" applyBorder="1" applyAlignment="1">
      <alignment horizontal="center"/>
    </xf>
    <xf numFmtId="16" fontId="6" fillId="24" borderId="13" xfId="37" applyNumberFormat="1" applyFont="1" applyFill="1" applyBorder="1" applyAlignment="1">
      <alignment horizontal="center"/>
    </xf>
    <xf numFmtId="0" fontId="28" fillId="25" borderId="0" xfId="37" applyFont="1" applyFill="1" applyBorder="1" applyAlignment="1">
      <alignment horizontal="center" vertical="center"/>
    </xf>
    <xf numFmtId="16" fontId="6" fillId="25" borderId="18" xfId="37" applyNumberFormat="1" applyFont="1" applyFill="1" applyBorder="1" applyAlignment="1">
      <alignment horizontal="center"/>
    </xf>
    <xf numFmtId="0" fontId="6" fillId="25" borderId="18" xfId="37" applyFont="1" applyFill="1" applyBorder="1"/>
    <xf numFmtId="0" fontId="2" fillId="25" borderId="20" xfId="37" applyFont="1" applyFill="1" applyBorder="1" applyAlignment="1">
      <alignment horizontal="right"/>
    </xf>
    <xf numFmtId="0" fontId="1" fillId="25" borderId="20" xfId="37" applyFont="1" applyFill="1" applyBorder="1" applyAlignment="1">
      <alignment horizontal="right"/>
    </xf>
    <xf numFmtId="0" fontId="48" fillId="25" borderId="20" xfId="37" applyFont="1" applyFill="1" applyBorder="1"/>
    <xf numFmtId="0" fontId="52" fillId="25" borderId="20" xfId="37" applyFont="1" applyFill="1" applyBorder="1"/>
    <xf numFmtId="0" fontId="47" fillId="25" borderId="20" xfId="37" applyFont="1" applyFill="1" applyBorder="1"/>
    <xf numFmtId="0" fontId="2" fillId="25" borderId="0" xfId="37" applyFont="1" applyFill="1" applyBorder="1" applyAlignment="1">
      <alignment horizontal="right"/>
    </xf>
    <xf numFmtId="0" fontId="2" fillId="25" borderId="0" xfId="113" applyFont="1" applyFill="1" applyBorder="1" applyAlignment="1">
      <alignment horizontal="right"/>
    </xf>
    <xf numFmtId="0" fontId="53" fillId="25" borderId="0" xfId="0" applyFont="1" applyFill="1"/>
    <xf numFmtId="0" fontId="54" fillId="25" borderId="0" xfId="0" applyFont="1" applyFill="1"/>
    <xf numFmtId="0" fontId="51" fillId="25" borderId="0" xfId="0" applyFont="1" applyFill="1"/>
    <xf numFmtId="0" fontId="50" fillId="25" borderId="0" xfId="0" applyFont="1" applyFill="1" applyAlignment="1">
      <alignment vertical="center"/>
    </xf>
    <xf numFmtId="0" fontId="37" fillId="32" borderId="12" xfId="37" applyFont="1" applyFill="1" applyBorder="1" applyAlignment="1">
      <alignment horizontal="center" vertical="center"/>
    </xf>
    <xf numFmtId="0" fontId="37" fillId="32" borderId="12" xfId="37" applyFont="1" applyFill="1" applyBorder="1" applyAlignment="1">
      <alignment horizontal="center" vertical="center" wrapText="1"/>
    </xf>
    <xf numFmtId="0" fontId="37" fillId="32" borderId="13" xfId="37" applyFont="1" applyFill="1" applyBorder="1" applyAlignment="1">
      <alignment horizontal="center" vertical="center"/>
    </xf>
    <xf numFmtId="0" fontId="1" fillId="25" borderId="0" xfId="113" applyFont="1" applyFill="1" applyBorder="1" applyAlignment="1">
      <alignment horizontal="right"/>
    </xf>
    <xf numFmtId="0" fontId="36" fillId="0" borderId="11" xfId="37" applyFont="1" applyBorder="1" applyAlignment="1">
      <alignment horizontal="left"/>
    </xf>
    <xf numFmtId="49" fontId="6" fillId="0" borderId="16" xfId="132" applyNumberFormat="1" applyFont="1" applyBorder="1" applyAlignment="1">
      <alignment horizontal="center" vertical="center"/>
    </xf>
    <xf numFmtId="165" fontId="6" fillId="0" borderId="16" xfId="132" applyNumberFormat="1" applyFont="1" applyBorder="1" applyAlignment="1" applyProtection="1">
      <alignment horizontal="center" vertical="center"/>
      <protection hidden="1"/>
    </xf>
    <xf numFmtId="49" fontId="6" fillId="25" borderId="12" xfId="132" applyNumberFormat="1" applyFont="1" applyFill="1" applyBorder="1" applyAlignment="1">
      <alignment horizontal="center" vertical="center"/>
    </xf>
    <xf numFmtId="0" fontId="6" fillId="0" borderId="13" xfId="131" applyFont="1" applyBorder="1" applyAlignment="1">
      <alignment horizontal="left"/>
    </xf>
    <xf numFmtId="0" fontId="6" fillId="0" borderId="17" xfId="131" applyFont="1" applyBorder="1" applyAlignment="1">
      <alignment horizontal="left"/>
    </xf>
    <xf numFmtId="0" fontId="6" fillId="0" borderId="16" xfId="131" applyFont="1" applyBorder="1" applyAlignment="1">
      <alignment horizontal="left"/>
    </xf>
    <xf numFmtId="164" fontId="6" fillId="25" borderId="17" xfId="0" applyNumberFormat="1" applyFont="1" applyFill="1" applyBorder="1"/>
    <xf numFmtId="49" fontId="36" fillId="25" borderId="12" xfId="0" applyNumberFormat="1" applyFont="1" applyFill="1" applyBorder="1" applyAlignment="1">
      <alignment horizontal="center"/>
    </xf>
    <xf numFmtId="164" fontId="6" fillId="25" borderId="13" xfId="0" applyNumberFormat="1" applyFont="1" applyFill="1" applyBorder="1"/>
    <xf numFmtId="0" fontId="28" fillId="27" borderId="12" xfId="37" applyFont="1" applyFill="1" applyBorder="1" applyAlignment="1">
      <alignment horizontal="left" vertical="center"/>
    </xf>
    <xf numFmtId="0" fontId="6" fillId="0" borderId="13" xfId="131" applyFont="1" applyBorder="1" applyAlignment="1">
      <alignment horizontal="left"/>
    </xf>
    <xf numFmtId="0" fontId="6" fillId="0" borderId="17" xfId="131" applyFont="1" applyBorder="1" applyAlignment="1">
      <alignment horizontal="left"/>
    </xf>
    <xf numFmtId="0" fontId="6" fillId="0" borderId="16" xfId="131" applyFont="1" applyBorder="1" applyAlignment="1">
      <alignment horizontal="left"/>
    </xf>
    <xf numFmtId="0" fontId="28" fillId="27" borderId="13" xfId="37" applyFont="1" applyFill="1" applyBorder="1" applyAlignment="1">
      <alignment horizontal="left" vertical="center"/>
    </xf>
    <xf numFmtId="0" fontId="28" fillId="27" borderId="17" xfId="37" applyFont="1" applyFill="1" applyBorder="1" applyAlignment="1">
      <alignment horizontal="left" vertical="center"/>
    </xf>
    <xf numFmtId="0" fontId="28" fillId="27" borderId="16" xfId="37" applyFont="1" applyFill="1" applyBorder="1" applyAlignment="1">
      <alignment horizontal="left" vertical="center"/>
    </xf>
    <xf numFmtId="164" fontId="6" fillId="24" borderId="12" xfId="37" applyNumberFormat="1" applyFont="1" applyFill="1" applyBorder="1" applyAlignment="1">
      <alignment horizontal="left"/>
    </xf>
    <xf numFmtId="0" fontId="6" fillId="24" borderId="12" xfId="37" applyFont="1" applyFill="1" applyBorder="1" applyAlignment="1">
      <alignment horizontal="left"/>
    </xf>
    <xf numFmtId="0" fontId="6" fillId="0" borderId="12" xfId="37" applyFont="1" applyBorder="1"/>
    <xf numFmtId="164" fontId="6" fillId="24" borderId="0" xfId="37" applyNumberFormat="1" applyFont="1" applyFill="1" applyAlignment="1">
      <alignment horizontal="left"/>
    </xf>
    <xf numFmtId="0" fontId="28" fillId="27" borderId="12" xfId="37" applyFont="1" applyFill="1" applyBorder="1" applyAlignment="1">
      <alignment vertical="center"/>
    </xf>
    <xf numFmtId="164" fontId="4" fillId="24" borderId="11" xfId="0" applyNumberFormat="1" applyFont="1" applyFill="1" applyBorder="1" applyAlignment="1">
      <alignment horizontal="left"/>
    </xf>
    <xf numFmtId="164" fontId="6" fillId="24" borderId="13" xfId="37" applyNumberFormat="1" applyFont="1" applyFill="1" applyBorder="1" applyAlignment="1">
      <alignment horizontal="left"/>
    </xf>
    <xf numFmtId="0" fontId="6" fillId="24" borderId="17" xfId="37" applyFont="1" applyFill="1" applyBorder="1" applyAlignment="1">
      <alignment horizontal="left"/>
    </xf>
    <xf numFmtId="0" fontId="6" fillId="24" borderId="16" xfId="37" applyFont="1" applyFill="1" applyBorder="1" applyAlignment="1">
      <alignment horizontal="left"/>
    </xf>
    <xf numFmtId="0" fontId="4" fillId="24" borderId="11" xfId="37" applyFont="1" applyFill="1" applyBorder="1" applyAlignment="1">
      <alignment horizontal="left"/>
    </xf>
    <xf numFmtId="0" fontId="6" fillId="0" borderId="13" xfId="37" applyFont="1" applyBorder="1"/>
    <xf numFmtId="0" fontId="6" fillId="0" borderId="17" xfId="37" applyFont="1" applyBorder="1"/>
    <xf numFmtId="0" fontId="6" fillId="0" borderId="16" xfId="37" applyFont="1" applyBorder="1"/>
    <xf numFmtId="0" fontId="28" fillId="28" borderId="12" xfId="37" applyFont="1" applyFill="1" applyBorder="1" applyAlignment="1">
      <alignment horizontal="left" vertical="center"/>
    </xf>
    <xf numFmtId="0" fontId="4" fillId="25" borderId="11" xfId="37" applyFont="1" applyFill="1" applyBorder="1" applyAlignment="1">
      <alignment horizontal="left"/>
    </xf>
    <xf numFmtId="0" fontId="37" fillId="32" borderId="13" xfId="37" applyFont="1" applyFill="1" applyBorder="1" applyAlignment="1">
      <alignment horizontal="left" vertical="center"/>
    </xf>
    <xf numFmtId="0" fontId="37" fillId="32" borderId="17" xfId="37" applyFont="1" applyFill="1" applyBorder="1" applyAlignment="1">
      <alignment horizontal="left" vertical="center"/>
    </xf>
    <xf numFmtId="0" fontId="37" fillId="32" borderId="16" xfId="37" applyFont="1" applyFill="1" applyBorder="1" applyAlignment="1">
      <alignment horizontal="left" vertical="center"/>
    </xf>
    <xf numFmtId="0" fontId="28" fillId="27" borderId="19" xfId="37" applyFont="1" applyFill="1" applyBorder="1" applyAlignment="1">
      <alignment horizontal="left" vertical="center"/>
    </xf>
    <xf numFmtId="0" fontId="6" fillId="25" borderId="13" xfId="131" applyFont="1" applyFill="1" applyBorder="1" applyAlignment="1">
      <alignment horizontal="left"/>
    </xf>
    <xf numFmtId="0" fontId="6" fillId="25" borderId="17" xfId="131" applyFont="1" applyFill="1" applyBorder="1" applyAlignment="1">
      <alignment horizontal="left"/>
    </xf>
    <xf numFmtId="0" fontId="6" fillId="25" borderId="16" xfId="131" applyFont="1" applyFill="1" applyBorder="1" applyAlignment="1">
      <alignment horizontal="left"/>
    </xf>
    <xf numFmtId="0" fontId="6" fillId="0" borderId="12" xfId="37" applyFont="1" applyBorder="1" applyAlignment="1">
      <alignment horizontal="left"/>
    </xf>
    <xf numFmtId="164" fontId="6" fillId="0" borderId="12" xfId="37" applyNumberFormat="1" applyFont="1" applyBorder="1" applyAlignment="1">
      <alignment horizontal="left"/>
    </xf>
    <xf numFmtId="0" fontId="31" fillId="24" borderId="11" xfId="37" applyFont="1" applyFill="1" applyBorder="1" applyAlignment="1">
      <alignment horizontal="left"/>
    </xf>
    <xf numFmtId="165" fontId="6" fillId="31" borderId="16" xfId="132" applyNumberFormat="1" applyFont="1" applyFill="1" applyBorder="1" applyAlignment="1" applyProtection="1">
      <alignment horizontal="center" vertical="center"/>
      <protection hidden="1"/>
    </xf>
    <xf numFmtId="164" fontId="6" fillId="24" borderId="17" xfId="37" applyNumberFormat="1" applyFont="1" applyFill="1" applyBorder="1" applyAlignment="1">
      <alignment horizontal="left"/>
    </xf>
    <xf numFmtId="164" fontId="6" fillId="24" borderId="16" xfId="37" applyNumberFormat="1" applyFont="1" applyFill="1" applyBorder="1" applyAlignment="1">
      <alignment horizontal="left"/>
    </xf>
  </cellXfs>
  <cellStyles count="133">
    <cellStyle name="20% - Accent1" xfId="1" builtinId="30" customBuiltin="1"/>
    <cellStyle name="20% - Accent1 2" xfId="48" xr:uid="{00000000-0005-0000-0000-000001000000}"/>
    <cellStyle name="20% - Accent1 3" xfId="49" xr:uid="{00000000-0005-0000-0000-000002000000}"/>
    <cellStyle name="20% - Accent2" xfId="2" builtinId="34" customBuiltin="1"/>
    <cellStyle name="20% - Accent2 2" xfId="50" xr:uid="{00000000-0005-0000-0000-000004000000}"/>
    <cellStyle name="20% - Accent2 3" xfId="51" xr:uid="{00000000-0005-0000-0000-000005000000}"/>
    <cellStyle name="20% - Accent3" xfId="3" builtinId="38" customBuiltin="1"/>
    <cellStyle name="20% - Accent3 2" xfId="52" xr:uid="{00000000-0005-0000-0000-000007000000}"/>
    <cellStyle name="20% - Accent3 3" xfId="53" xr:uid="{00000000-0005-0000-0000-000008000000}"/>
    <cellStyle name="20% - Accent4" xfId="4" builtinId="42" customBuiltin="1"/>
    <cellStyle name="20% - Accent4 2" xfId="54" xr:uid="{00000000-0005-0000-0000-00000A000000}"/>
    <cellStyle name="20% - Accent4 3" xfId="55" xr:uid="{00000000-0005-0000-0000-00000B000000}"/>
    <cellStyle name="20% - Accent5" xfId="5" builtinId="46" customBuiltin="1"/>
    <cellStyle name="20% - Accent5 2" xfId="56" xr:uid="{00000000-0005-0000-0000-00000D000000}"/>
    <cellStyle name="20% - Accent5 3" xfId="57" xr:uid="{00000000-0005-0000-0000-00000E000000}"/>
    <cellStyle name="20% - Accent6" xfId="6" builtinId="50" customBuiltin="1"/>
    <cellStyle name="20% - Accent6 2" xfId="58" xr:uid="{00000000-0005-0000-0000-000010000000}"/>
    <cellStyle name="20% - Accent6 3" xfId="59" xr:uid="{00000000-0005-0000-0000-000011000000}"/>
    <cellStyle name="40% - Accent1" xfId="7" builtinId="31" customBuiltin="1"/>
    <cellStyle name="40% - Accent1 2" xfId="60" xr:uid="{00000000-0005-0000-0000-000013000000}"/>
    <cellStyle name="40% - Accent1 3" xfId="61" xr:uid="{00000000-0005-0000-0000-000014000000}"/>
    <cellStyle name="40% - Accent2" xfId="8" builtinId="35" customBuiltin="1"/>
    <cellStyle name="40% - Accent2 2" xfId="62" xr:uid="{00000000-0005-0000-0000-000016000000}"/>
    <cellStyle name="40% - Accent2 3" xfId="63" xr:uid="{00000000-0005-0000-0000-000017000000}"/>
    <cellStyle name="40% - Accent3" xfId="9" builtinId="39" customBuiltin="1"/>
    <cellStyle name="40% - Accent3 2" xfId="64" xr:uid="{00000000-0005-0000-0000-000019000000}"/>
    <cellStyle name="40% - Accent3 3" xfId="65" xr:uid="{00000000-0005-0000-0000-00001A000000}"/>
    <cellStyle name="40% - Accent4" xfId="10" builtinId="43" customBuiltin="1"/>
    <cellStyle name="40% - Accent4 2" xfId="66" xr:uid="{00000000-0005-0000-0000-00001C000000}"/>
    <cellStyle name="40% - Accent4 3" xfId="67" xr:uid="{00000000-0005-0000-0000-00001D000000}"/>
    <cellStyle name="40% - Accent5" xfId="11" builtinId="47" customBuiltin="1"/>
    <cellStyle name="40% - Accent5 2" xfId="68" xr:uid="{00000000-0005-0000-0000-00001F000000}"/>
    <cellStyle name="40% - Accent5 3" xfId="69" xr:uid="{00000000-0005-0000-0000-000020000000}"/>
    <cellStyle name="40% - Accent6" xfId="12" builtinId="51" customBuiltin="1"/>
    <cellStyle name="40% - Accent6 2" xfId="70" xr:uid="{00000000-0005-0000-0000-000022000000}"/>
    <cellStyle name="40% - Accent6 3" xfId="71" xr:uid="{00000000-0005-0000-0000-000023000000}"/>
    <cellStyle name="60% - Accent1" xfId="13" builtinId="32" customBuiltin="1"/>
    <cellStyle name="60% - Accent1 2" xfId="72" xr:uid="{00000000-0005-0000-0000-000025000000}"/>
    <cellStyle name="60% - Accent1 3" xfId="73" xr:uid="{00000000-0005-0000-0000-000026000000}"/>
    <cellStyle name="60% - Accent2" xfId="14" builtinId="36" customBuiltin="1"/>
    <cellStyle name="60% - Accent2 2" xfId="74" xr:uid="{00000000-0005-0000-0000-000028000000}"/>
    <cellStyle name="60% - Accent2 3" xfId="75" xr:uid="{00000000-0005-0000-0000-000029000000}"/>
    <cellStyle name="60% - Accent3" xfId="15" builtinId="40" customBuiltin="1"/>
    <cellStyle name="60% - Accent3 2" xfId="76" xr:uid="{00000000-0005-0000-0000-00002B000000}"/>
    <cellStyle name="60% - Accent3 3" xfId="77" xr:uid="{00000000-0005-0000-0000-00002C000000}"/>
    <cellStyle name="60% - Accent4" xfId="16" builtinId="44" customBuiltin="1"/>
    <cellStyle name="60% - Accent4 2" xfId="78" xr:uid="{00000000-0005-0000-0000-00002E000000}"/>
    <cellStyle name="60% - Accent4 3" xfId="79" xr:uid="{00000000-0005-0000-0000-00002F000000}"/>
    <cellStyle name="60% - Accent5" xfId="17" builtinId="48" customBuiltin="1"/>
    <cellStyle name="60% - Accent5 2" xfId="80" xr:uid="{00000000-0005-0000-0000-000031000000}"/>
    <cellStyle name="60% - Accent5 3" xfId="81" xr:uid="{00000000-0005-0000-0000-000032000000}"/>
    <cellStyle name="60% - Accent6" xfId="18" builtinId="52" customBuiltin="1"/>
    <cellStyle name="60% - Accent6 2" xfId="82" xr:uid="{00000000-0005-0000-0000-000034000000}"/>
    <cellStyle name="60% - Accent6 3" xfId="83" xr:uid="{00000000-0005-0000-0000-000035000000}"/>
    <cellStyle name="Accent1" xfId="19" builtinId="29" customBuiltin="1"/>
    <cellStyle name="Accent1 2" xfId="84" xr:uid="{00000000-0005-0000-0000-000037000000}"/>
    <cellStyle name="Accent1 3" xfId="85" xr:uid="{00000000-0005-0000-0000-000038000000}"/>
    <cellStyle name="Accent2" xfId="20" builtinId="33" customBuiltin="1"/>
    <cellStyle name="Accent2 2" xfId="86" xr:uid="{00000000-0005-0000-0000-00003A000000}"/>
    <cellStyle name="Accent2 3" xfId="87" xr:uid="{00000000-0005-0000-0000-00003B000000}"/>
    <cellStyle name="Accent3" xfId="21" builtinId="37" customBuiltin="1"/>
    <cellStyle name="Accent3 2" xfId="88" xr:uid="{00000000-0005-0000-0000-00003D000000}"/>
    <cellStyle name="Accent3 3" xfId="89" xr:uid="{00000000-0005-0000-0000-00003E000000}"/>
    <cellStyle name="Accent4" xfId="22" builtinId="41" customBuiltin="1"/>
    <cellStyle name="Accent4 2" xfId="90" xr:uid="{00000000-0005-0000-0000-000040000000}"/>
    <cellStyle name="Accent4 3" xfId="91" xr:uid="{00000000-0005-0000-0000-000041000000}"/>
    <cellStyle name="Accent5" xfId="23" builtinId="45" customBuiltin="1"/>
    <cellStyle name="Accent5 2" xfId="92" xr:uid="{00000000-0005-0000-0000-000043000000}"/>
    <cellStyle name="Accent5 3" xfId="93" xr:uid="{00000000-0005-0000-0000-000044000000}"/>
    <cellStyle name="Accent6" xfId="24" builtinId="49" customBuiltin="1"/>
    <cellStyle name="Accent6 2" xfId="94" xr:uid="{00000000-0005-0000-0000-000046000000}"/>
    <cellStyle name="Accent6 3" xfId="95" xr:uid="{00000000-0005-0000-0000-000047000000}"/>
    <cellStyle name="Bad" xfId="25" builtinId="27" customBuiltin="1"/>
    <cellStyle name="Bad 2" xfId="96" xr:uid="{00000000-0005-0000-0000-000049000000}"/>
    <cellStyle name="Bad 3" xfId="97" xr:uid="{00000000-0005-0000-0000-00004A000000}"/>
    <cellStyle name="Calculation" xfId="26" builtinId="22" customBuiltin="1"/>
    <cellStyle name="Calculation 2" xfId="98" xr:uid="{00000000-0005-0000-0000-00004C000000}"/>
    <cellStyle name="Calculation 3" xfId="99" xr:uid="{00000000-0005-0000-0000-00004D000000}"/>
    <cellStyle name="Check Cell" xfId="27" builtinId="23" customBuiltin="1"/>
    <cellStyle name="Check Cell 2" xfId="100" xr:uid="{00000000-0005-0000-0000-00004F000000}"/>
    <cellStyle name="Check Cell 3" xfId="101" xr:uid="{00000000-0005-0000-0000-000050000000}"/>
    <cellStyle name="Explanatory Text" xfId="28" builtinId="53" customBuiltin="1"/>
    <cellStyle name="Explanatory Text 2" xfId="102" xr:uid="{00000000-0005-0000-0000-000052000000}"/>
    <cellStyle name="Explanatory Text 3" xfId="103" xr:uid="{00000000-0005-0000-0000-000053000000}"/>
    <cellStyle name="Good" xfId="29" builtinId="26" customBuiltin="1"/>
    <cellStyle name="Good 2" xfId="104" xr:uid="{00000000-0005-0000-0000-000055000000}"/>
    <cellStyle name="Good 3" xfId="105" xr:uid="{00000000-0005-0000-0000-000056000000}"/>
    <cellStyle name="Heading 1" xfId="30" builtinId="16" customBuiltin="1"/>
    <cellStyle name="Heading 1 2" xfId="106" xr:uid="{00000000-0005-0000-0000-000058000000}"/>
    <cellStyle name="Heading 1 3" xfId="107" xr:uid="{00000000-0005-0000-0000-000059000000}"/>
    <cellStyle name="Heading 2" xfId="31" builtinId="17" customBuiltin="1"/>
    <cellStyle name="Heading 2 2" xfId="108" xr:uid="{00000000-0005-0000-0000-00005B000000}"/>
    <cellStyle name="Heading 2 3" xfId="109" xr:uid="{00000000-0005-0000-0000-00005C000000}"/>
    <cellStyle name="Heading 3" xfId="32" builtinId="18" customBuiltin="1"/>
    <cellStyle name="Heading 3 2" xfId="110" xr:uid="{00000000-0005-0000-0000-00005E000000}"/>
    <cellStyle name="Heading 3 3" xfId="111" xr:uid="{00000000-0005-0000-0000-00005F000000}"/>
    <cellStyle name="Heading 4" xfId="33" builtinId="19" customBuiltin="1"/>
    <cellStyle name="Heading 4 2" xfId="112" xr:uid="{00000000-0005-0000-0000-000061000000}"/>
    <cellStyle name="Heading 4 3" xfId="113" xr:uid="{00000000-0005-0000-0000-000062000000}"/>
    <cellStyle name="Input" xfId="34" builtinId="20" customBuiltin="1"/>
    <cellStyle name="Input 2" xfId="114" xr:uid="{00000000-0005-0000-0000-000064000000}"/>
    <cellStyle name="Input 3" xfId="115" xr:uid="{00000000-0005-0000-0000-000065000000}"/>
    <cellStyle name="Linked Cell" xfId="35" builtinId="24" customBuiltin="1"/>
    <cellStyle name="Linked Cell 2" xfId="116" xr:uid="{00000000-0005-0000-0000-000067000000}"/>
    <cellStyle name="Linked Cell 3" xfId="117" xr:uid="{00000000-0005-0000-0000-000068000000}"/>
    <cellStyle name="Neutral" xfId="36" builtinId="28" customBuiltin="1"/>
    <cellStyle name="Neutral 2" xfId="118" xr:uid="{00000000-0005-0000-0000-00006A000000}"/>
    <cellStyle name="Neutral 3" xfId="119" xr:uid="{00000000-0005-0000-0000-00006B000000}"/>
    <cellStyle name="Normal" xfId="0" builtinId="0"/>
    <cellStyle name="Normal 14" xfId="131" xr:uid="{983183F6-78AB-40DD-901B-0882C7F210F8}"/>
    <cellStyle name="Normal 2" xfId="37" xr:uid="{00000000-0005-0000-0000-00006D000000}"/>
    <cellStyle name="Normal 2 2" xfId="45" xr:uid="{00000000-0005-0000-0000-00006E000000}"/>
    <cellStyle name="Normal 3" xfId="38" xr:uid="{00000000-0005-0000-0000-00006F000000}"/>
    <cellStyle name="Normal 3 2" xfId="46" xr:uid="{00000000-0005-0000-0000-000070000000}"/>
    <cellStyle name="Normal 4" xfId="44" xr:uid="{00000000-0005-0000-0000-000071000000}"/>
    <cellStyle name="Normal 4 2" xfId="47" xr:uid="{00000000-0005-0000-0000-000072000000}"/>
    <cellStyle name="Normal 5" xfId="132" xr:uid="{35ACCE0B-2220-4062-922A-7BB4CFBA8157}"/>
    <cellStyle name="Note" xfId="39" builtinId="10" customBuiltin="1"/>
    <cellStyle name="Note 2" xfId="120" xr:uid="{00000000-0005-0000-0000-000074000000}"/>
    <cellStyle name="Note 2 2" xfId="121" xr:uid="{00000000-0005-0000-0000-000075000000}"/>
    <cellStyle name="Note 3" xfId="122" xr:uid="{00000000-0005-0000-0000-000076000000}"/>
    <cellStyle name="Output" xfId="40" builtinId="21" customBuiltin="1"/>
    <cellStyle name="Output 2" xfId="123" xr:uid="{00000000-0005-0000-0000-000078000000}"/>
    <cellStyle name="Output 3" xfId="124" xr:uid="{00000000-0005-0000-0000-000079000000}"/>
    <cellStyle name="Title" xfId="41" builtinId="15" customBuiltin="1"/>
    <cellStyle name="Title 2" xfId="125" xr:uid="{00000000-0005-0000-0000-00007B000000}"/>
    <cellStyle name="Title 3" xfId="126" xr:uid="{00000000-0005-0000-0000-00007C000000}"/>
    <cellStyle name="Total" xfId="42" builtinId="25" customBuiltin="1"/>
    <cellStyle name="Total 2" xfId="127" xr:uid="{00000000-0005-0000-0000-00007E000000}"/>
    <cellStyle name="Total 3" xfId="128" xr:uid="{00000000-0005-0000-0000-00007F000000}"/>
    <cellStyle name="Warning Text" xfId="43" builtinId="11" customBuiltin="1"/>
    <cellStyle name="Warning Text 2" xfId="129" xr:uid="{00000000-0005-0000-0000-000081000000}"/>
    <cellStyle name="Warning Text 3" xfId="130" xr:uid="{00000000-0005-0000-0000-00008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773212</xdr:colOff>
      <xdr:row>1</xdr:row>
      <xdr:rowOff>145679</xdr:rowOff>
    </xdr:from>
    <xdr:ext cx="3619500" cy="481852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602137" y="307604"/>
          <a:ext cx="3619500" cy="481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ctr" rtl="0"/>
          <a:r>
            <a:rPr lang="en-AU" sz="1200" b="1" i="0" baseline="0">
              <a:solidFill>
                <a:schemeClr val="bg1"/>
              </a:solidFill>
              <a:latin typeface="Arial" pitchFamily="34" charset="0"/>
              <a:ea typeface="+mn-ea"/>
              <a:cs typeface="Arial" pitchFamily="34" charset="0"/>
            </a:rPr>
            <a:t>BRISBANE EXPORT SAILING SCHEDULE</a:t>
          </a:r>
        </a:p>
        <a:p>
          <a:pPr algn="ctr" rtl="0"/>
          <a:br>
            <a:rPr lang="en-AU" sz="200" i="0">
              <a:solidFill>
                <a:schemeClr val="bg1"/>
              </a:solidFill>
              <a:latin typeface="Arial" pitchFamily="34" charset="0"/>
              <a:cs typeface="Arial" pitchFamily="34" charset="0"/>
            </a:rPr>
          </a:br>
          <a:r>
            <a:rPr lang="en-AU" sz="1000" i="0">
              <a:solidFill>
                <a:schemeClr val="bg1"/>
              </a:solidFill>
              <a:latin typeface="Arial" pitchFamily="34" charset="0"/>
              <a:cs typeface="Arial" pitchFamily="34" charset="0"/>
            </a:rPr>
            <a:t>JANUARY / FEBRUARY 2012</a:t>
          </a:r>
        </a:p>
      </xdr:txBody>
    </xdr:sp>
    <xdr:clientData/>
  </xdr:oneCellAnchor>
  <xdr:oneCellAnchor>
    <xdr:from>
      <xdr:col>1</xdr:col>
      <xdr:colOff>66674</xdr:colOff>
      <xdr:row>0</xdr:row>
      <xdr:rowOff>0</xdr:rowOff>
    </xdr:from>
    <xdr:ext cx="9286875" cy="1244512"/>
    <xdr:pic>
      <xdr:nvPicPr>
        <xdr:cNvPr id="3" name="Picture 1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52474" y="0"/>
          <a:ext cx="9286875" cy="12445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6</xdr:col>
      <xdr:colOff>830361</xdr:colOff>
      <xdr:row>1</xdr:row>
      <xdr:rowOff>136153</xdr:rowOff>
    </xdr:from>
    <xdr:ext cx="4055963" cy="597271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373786" y="298078"/>
          <a:ext cx="4055963" cy="59727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ctr" rtl="0"/>
          <a:r>
            <a:rPr lang="en-AU" sz="1200" b="1" i="0" baseline="0">
              <a:solidFill>
                <a:schemeClr val="bg1"/>
              </a:solidFill>
              <a:latin typeface="Arial" pitchFamily="34" charset="0"/>
              <a:ea typeface="+mn-ea"/>
              <a:cs typeface="Arial" pitchFamily="34" charset="0"/>
            </a:rPr>
            <a:t>BRISBANE EXPORT SAILING SCHEDULE</a:t>
          </a:r>
        </a:p>
        <a:p>
          <a:pPr algn="ctr" rtl="0"/>
          <a:r>
            <a:rPr lang="en-AU" sz="1100" i="0" baseline="0">
              <a:solidFill>
                <a:schemeClr val="bg1"/>
              </a:solidFill>
              <a:latin typeface="+mn-lt"/>
              <a:ea typeface="+mn-ea"/>
              <a:cs typeface="+mn-cs"/>
            </a:rPr>
            <a:t>FEBRUARY 2021</a:t>
          </a:r>
          <a:br>
            <a:rPr lang="en-AU" sz="1100" i="0" baseline="0">
              <a:solidFill>
                <a:schemeClr val="bg1"/>
              </a:solidFill>
              <a:latin typeface="+mn-lt"/>
              <a:ea typeface="+mn-ea"/>
              <a:cs typeface="+mn-cs"/>
            </a:rPr>
          </a:br>
          <a:endParaRPr lang="en-AU" sz="1100" i="0" baseline="0">
            <a:solidFill>
              <a:schemeClr val="bg1"/>
            </a:solidFill>
            <a:latin typeface="+mn-lt"/>
            <a:ea typeface="+mn-ea"/>
            <a:cs typeface="+mn-cs"/>
          </a:endParaRPr>
        </a:p>
        <a:p>
          <a:pPr algn="ctr" rtl="0"/>
          <a:r>
            <a:rPr lang="en-AU" sz="1100" i="0">
              <a:solidFill>
                <a:schemeClr val="bg1"/>
              </a:solidFill>
              <a:latin typeface="+mn-lt"/>
              <a:ea typeface="+mn-ea"/>
              <a:cs typeface="+mn-cs"/>
            </a:rPr>
            <a:t>Sailing schedules are available online at www.consolalliance.com.au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C175"/>
  <sheetViews>
    <sheetView tabSelected="1" zoomScaleNormal="100" zoomScaleSheetLayoutView="100" workbookViewId="0">
      <selection activeCell="F174" sqref="F174"/>
    </sheetView>
  </sheetViews>
  <sheetFormatPr defaultColWidth="9" defaultRowHeight="12.75" customHeight="1" x14ac:dyDescent="0.25"/>
  <cols>
    <col min="1" max="1" width="10.28515625" style="86" customWidth="1"/>
    <col min="2" max="2" width="21" style="1" customWidth="1"/>
    <col min="3" max="4" width="7.7109375" style="1" customWidth="1"/>
    <col min="5" max="5" width="9.28515625" style="1" bestFit="1" customWidth="1"/>
    <col min="6" max="12" width="13.7109375" style="1" customWidth="1"/>
    <col min="13" max="13" width="25" style="1" customWidth="1"/>
    <col min="14" max="26" width="9" style="35"/>
    <col min="27" max="16384" width="9" style="1"/>
  </cols>
  <sheetData>
    <row r="1" spans="1:29" ht="12.75" customHeight="1" x14ac:dyDescent="0.25">
      <c r="I1" s="2"/>
      <c r="J1" s="2"/>
      <c r="K1" s="2"/>
      <c r="L1" s="2"/>
    </row>
    <row r="2" spans="1:29" ht="12.75" customHeight="1" x14ac:dyDescent="0.25">
      <c r="G2" s="3"/>
      <c r="H2" s="3"/>
      <c r="I2" s="4"/>
      <c r="J2" s="4"/>
      <c r="K2" s="4"/>
      <c r="L2" s="4"/>
      <c r="M2" s="3"/>
    </row>
    <row r="3" spans="1:29" ht="12.75" customHeight="1" x14ac:dyDescent="0.25">
      <c r="I3" s="2"/>
      <c r="J3" s="2"/>
      <c r="K3" s="2"/>
      <c r="L3" s="2"/>
    </row>
    <row r="4" spans="1:29" ht="12.75" customHeight="1" x14ac:dyDescent="0.25">
      <c r="I4" s="2"/>
      <c r="J4" s="2"/>
      <c r="K4" s="2"/>
      <c r="L4" s="2"/>
    </row>
    <row r="5" spans="1:29" ht="12.75" customHeight="1" x14ac:dyDescent="0.25">
      <c r="B5" s="5"/>
      <c r="I5" s="2"/>
      <c r="J5" s="2"/>
      <c r="K5" s="2"/>
      <c r="L5" s="2"/>
    </row>
    <row r="6" spans="1:29" ht="12.75" customHeight="1" x14ac:dyDescent="0.25">
      <c r="B6" s="5"/>
      <c r="C6" s="2"/>
      <c r="D6" s="2"/>
      <c r="E6" s="2"/>
      <c r="F6" s="2"/>
      <c r="G6" s="2"/>
      <c r="H6" s="2"/>
      <c r="I6" s="2"/>
      <c r="J6" s="2"/>
      <c r="K6" s="2"/>
      <c r="L6" s="2"/>
    </row>
    <row r="7" spans="1:29" ht="12.75" customHeight="1" x14ac:dyDescent="0.25">
      <c r="C7" s="5"/>
      <c r="D7" s="2"/>
      <c r="E7" s="2"/>
      <c r="F7" s="2"/>
      <c r="G7" s="2"/>
      <c r="H7" s="2"/>
      <c r="I7" s="2"/>
      <c r="J7" s="2"/>
      <c r="K7" s="2"/>
      <c r="L7" s="2"/>
    </row>
    <row r="8" spans="1:29" ht="12.75" customHeight="1" x14ac:dyDescent="0.25">
      <c r="B8" s="6"/>
      <c r="C8" s="2"/>
      <c r="D8" s="2"/>
      <c r="E8" s="2"/>
      <c r="F8" s="2"/>
      <c r="G8" s="2"/>
      <c r="H8" s="7"/>
      <c r="I8" s="2"/>
      <c r="J8" s="2"/>
      <c r="K8" s="8"/>
      <c r="L8" s="8"/>
    </row>
    <row r="9" spans="1:29" ht="12.75" customHeight="1" x14ac:dyDescent="0.25">
      <c r="B9" s="6"/>
      <c r="C9" s="2"/>
      <c r="D9" s="2"/>
      <c r="E9" s="2"/>
      <c r="F9" s="2"/>
      <c r="G9" s="2"/>
      <c r="H9" s="7"/>
      <c r="I9" s="2"/>
      <c r="J9" s="2"/>
      <c r="K9" s="8"/>
      <c r="L9" s="8"/>
    </row>
    <row r="10" spans="1:29" ht="12.75" customHeight="1" x14ac:dyDescent="0.25">
      <c r="J10" s="35"/>
      <c r="K10" s="35"/>
      <c r="L10" s="35"/>
    </row>
    <row r="11" spans="1:29" s="9" customFormat="1" ht="12.75" customHeight="1" x14ac:dyDescent="0.25">
      <c r="A11" s="86"/>
      <c r="B11" s="160" t="s">
        <v>36</v>
      </c>
      <c r="C11" s="160"/>
      <c r="D11" s="160"/>
      <c r="E11" s="160"/>
      <c r="F11" s="160"/>
      <c r="G11" s="160"/>
      <c r="I11" s="92" t="s">
        <v>14</v>
      </c>
      <c r="J11" s="71" t="s">
        <v>13</v>
      </c>
      <c r="K11" s="41"/>
      <c r="L11" s="76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</row>
    <row r="12" spans="1:29" s="14" customFormat="1" ht="12.75" customHeight="1" x14ac:dyDescent="0.2">
      <c r="A12" s="87"/>
      <c r="B12" s="164" t="s">
        <v>0</v>
      </c>
      <c r="C12" s="164"/>
      <c r="D12" s="164"/>
      <c r="E12" s="10" t="s">
        <v>1</v>
      </c>
      <c r="F12" s="10" t="s">
        <v>52</v>
      </c>
      <c r="G12" s="11" t="s">
        <v>4</v>
      </c>
      <c r="H12" s="12" t="s">
        <v>2</v>
      </c>
      <c r="I12" s="13" t="s">
        <v>5</v>
      </c>
      <c r="J12" s="74" t="s">
        <v>35</v>
      </c>
      <c r="K12" s="77"/>
      <c r="L12" s="77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</row>
    <row r="13" spans="1:29" s="35" customFormat="1" ht="12.75" customHeight="1" x14ac:dyDescent="0.25">
      <c r="A13" s="119"/>
      <c r="B13" s="138" t="s">
        <v>96</v>
      </c>
      <c r="C13" s="139"/>
      <c r="D13" s="140"/>
      <c r="E13" s="135" t="s">
        <v>97</v>
      </c>
      <c r="F13" s="37">
        <v>44223</v>
      </c>
      <c r="G13" s="136">
        <v>44230</v>
      </c>
      <c r="H13" s="136">
        <v>44234</v>
      </c>
      <c r="I13" s="176">
        <v>44253</v>
      </c>
      <c r="J13" s="81" t="s">
        <v>69</v>
      </c>
      <c r="K13" s="36"/>
      <c r="L13" s="15"/>
    </row>
    <row r="14" spans="1:29" s="35" customFormat="1" ht="12.75" customHeight="1" x14ac:dyDescent="0.25">
      <c r="A14" s="104"/>
      <c r="B14" s="145" t="s">
        <v>98</v>
      </c>
      <c r="C14" s="146"/>
      <c r="D14" s="147"/>
      <c r="E14" s="135" t="s">
        <v>100</v>
      </c>
      <c r="F14" s="37">
        <v>44230</v>
      </c>
      <c r="G14" s="136">
        <v>44237</v>
      </c>
      <c r="H14" s="136">
        <v>44240</v>
      </c>
      <c r="I14" s="176">
        <v>44260</v>
      </c>
      <c r="J14" s="81" t="s">
        <v>70</v>
      </c>
      <c r="K14" s="36"/>
      <c r="L14" s="36"/>
    </row>
    <row r="15" spans="1:29" ht="12.75" customHeight="1" x14ac:dyDescent="0.25">
      <c r="A15" s="120"/>
      <c r="B15" s="170" t="s">
        <v>80</v>
      </c>
      <c r="C15" s="171"/>
      <c r="D15" s="172"/>
      <c r="E15" s="137" t="s">
        <v>99</v>
      </c>
      <c r="F15" s="37">
        <v>44237</v>
      </c>
      <c r="G15" s="136">
        <v>44244</v>
      </c>
      <c r="H15" s="136">
        <v>44247</v>
      </c>
      <c r="I15" s="176">
        <v>44267</v>
      </c>
      <c r="J15" s="74"/>
      <c r="K15" s="36"/>
      <c r="L15" s="15"/>
    </row>
    <row r="16" spans="1:29" s="85" customFormat="1" ht="12.75" customHeight="1" x14ac:dyDescent="0.25">
      <c r="A16" s="133"/>
      <c r="B16" s="145" t="s">
        <v>101</v>
      </c>
      <c r="C16" s="146"/>
      <c r="D16" s="147"/>
      <c r="E16" s="135" t="s">
        <v>102</v>
      </c>
      <c r="F16" s="37">
        <v>44244</v>
      </c>
      <c r="G16" s="136">
        <v>44251</v>
      </c>
      <c r="H16" s="136">
        <v>44254</v>
      </c>
      <c r="I16" s="176">
        <v>44274</v>
      </c>
      <c r="J16" s="74" t="s">
        <v>50</v>
      </c>
      <c r="K16" s="36"/>
      <c r="L16" s="1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</row>
    <row r="17" spans="1:26" s="35" customFormat="1" ht="12.75" customHeight="1" x14ac:dyDescent="0.25">
      <c r="A17" s="124"/>
      <c r="B17" s="170" t="s">
        <v>103</v>
      </c>
      <c r="C17" s="171"/>
      <c r="D17" s="172"/>
      <c r="E17" s="137" t="s">
        <v>104</v>
      </c>
      <c r="F17" s="37">
        <v>44251</v>
      </c>
      <c r="G17" s="136">
        <v>44258</v>
      </c>
      <c r="H17" s="136">
        <v>44261</v>
      </c>
      <c r="I17" s="176">
        <v>44281</v>
      </c>
      <c r="J17" s="81" t="s">
        <v>49</v>
      </c>
      <c r="K17" s="36"/>
      <c r="L17" s="36"/>
    </row>
    <row r="18" spans="1:26" ht="12.75" customHeight="1" x14ac:dyDescent="0.25">
      <c r="A18" s="125"/>
      <c r="B18" s="112"/>
      <c r="C18" s="112"/>
      <c r="D18" s="112"/>
      <c r="E18" s="114"/>
      <c r="F18" s="109"/>
      <c r="G18" s="110"/>
      <c r="H18" s="110"/>
      <c r="I18" s="110"/>
      <c r="J18" s="81"/>
      <c r="K18" s="36"/>
      <c r="L18" s="36"/>
    </row>
    <row r="19" spans="1:26" ht="12.75" customHeight="1" x14ac:dyDescent="0.25">
      <c r="A19" s="103"/>
      <c r="B19" s="47"/>
      <c r="C19" s="47"/>
      <c r="D19" s="47"/>
      <c r="E19" s="46"/>
      <c r="F19" s="15"/>
      <c r="G19" s="36"/>
      <c r="H19" s="36"/>
      <c r="I19" s="36"/>
      <c r="J19" s="81"/>
      <c r="K19" s="36"/>
      <c r="L19" s="36"/>
    </row>
    <row r="20" spans="1:26" ht="12.75" customHeight="1" x14ac:dyDescent="0.25">
      <c r="B20" s="35"/>
      <c r="C20" s="35"/>
      <c r="D20" s="35"/>
      <c r="E20" s="35"/>
      <c r="F20" s="35"/>
      <c r="G20" s="35"/>
      <c r="H20" s="35"/>
      <c r="J20" s="71"/>
      <c r="K20" s="41"/>
      <c r="L20" s="35"/>
    </row>
    <row r="21" spans="1:26" ht="12.75" customHeight="1" x14ac:dyDescent="0.25">
      <c r="B21" s="165" t="s">
        <v>37</v>
      </c>
      <c r="C21" s="165"/>
      <c r="D21" s="165"/>
      <c r="E21" s="165"/>
      <c r="F21" s="165"/>
      <c r="G21" s="165"/>
      <c r="H21" s="41"/>
      <c r="I21" s="92" t="s">
        <v>14</v>
      </c>
      <c r="J21" s="71" t="s">
        <v>12</v>
      </c>
      <c r="K21" s="41"/>
      <c r="L21" s="76"/>
    </row>
    <row r="22" spans="1:26" s="9" customFormat="1" ht="12.75" customHeight="1" x14ac:dyDescent="0.25">
      <c r="A22" s="86"/>
      <c r="B22" s="166" t="s">
        <v>0</v>
      </c>
      <c r="C22" s="167"/>
      <c r="D22" s="168"/>
      <c r="E22" s="130" t="s">
        <v>1</v>
      </c>
      <c r="F22" s="130" t="s">
        <v>52</v>
      </c>
      <c r="G22" s="131" t="s">
        <v>4</v>
      </c>
      <c r="H22" s="132" t="s">
        <v>2</v>
      </c>
      <c r="I22" s="13" t="s">
        <v>6</v>
      </c>
      <c r="J22" s="74" t="s">
        <v>59</v>
      </c>
      <c r="K22" s="77"/>
      <c r="L22" s="77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</row>
    <row r="23" spans="1:26" ht="12" customHeight="1" x14ac:dyDescent="0.2">
      <c r="A23" s="106"/>
      <c r="B23" s="145" t="s">
        <v>98</v>
      </c>
      <c r="C23" s="146"/>
      <c r="D23" s="147"/>
      <c r="E23" s="135" t="s">
        <v>100</v>
      </c>
      <c r="F23" s="37">
        <v>44230</v>
      </c>
      <c r="G23" s="136">
        <v>44237</v>
      </c>
      <c r="H23" s="136">
        <v>44240</v>
      </c>
      <c r="I23" s="99">
        <v>44261</v>
      </c>
      <c r="J23" s="74" t="s">
        <v>73</v>
      </c>
      <c r="K23" s="36"/>
      <c r="L23" s="15"/>
    </row>
    <row r="24" spans="1:26" ht="12" customHeight="1" x14ac:dyDescent="0.2">
      <c r="A24" s="121"/>
      <c r="B24" s="145" t="s">
        <v>101</v>
      </c>
      <c r="C24" s="146"/>
      <c r="D24" s="147"/>
      <c r="E24" s="135" t="s">
        <v>102</v>
      </c>
      <c r="F24" s="37">
        <v>44244</v>
      </c>
      <c r="G24" s="136">
        <v>44251</v>
      </c>
      <c r="H24" s="136">
        <v>44254</v>
      </c>
      <c r="I24" s="102">
        <v>44280</v>
      </c>
      <c r="J24" s="74" t="s">
        <v>71</v>
      </c>
      <c r="K24" s="36"/>
      <c r="L24" s="15"/>
    </row>
    <row r="25" spans="1:26" ht="12" customHeight="1" x14ac:dyDescent="0.2">
      <c r="A25" s="106"/>
      <c r="B25" s="145" t="s">
        <v>105</v>
      </c>
      <c r="C25" s="146"/>
      <c r="D25" s="147"/>
      <c r="E25" s="135" t="s">
        <v>106</v>
      </c>
      <c r="F25" s="37">
        <v>44258</v>
      </c>
      <c r="G25" s="136">
        <v>44265</v>
      </c>
      <c r="H25" s="136">
        <v>44268</v>
      </c>
      <c r="I25" s="102">
        <v>44289</v>
      </c>
      <c r="J25" s="74" t="s">
        <v>71</v>
      </c>
      <c r="K25" s="36"/>
      <c r="L25" s="15"/>
    </row>
    <row r="26" spans="1:26" ht="12" customHeight="1" x14ac:dyDescent="0.2">
      <c r="A26" s="106"/>
      <c r="B26" s="107"/>
      <c r="C26" s="107"/>
      <c r="D26" s="107"/>
      <c r="E26" s="108"/>
      <c r="F26" s="109"/>
      <c r="G26" s="110"/>
      <c r="H26" s="110"/>
      <c r="I26" s="110"/>
      <c r="J26" s="71" t="s">
        <v>20</v>
      </c>
      <c r="K26" s="36"/>
      <c r="L26" s="35"/>
    </row>
    <row r="27" spans="1:26" ht="12" customHeight="1" x14ac:dyDescent="0.2">
      <c r="A27" s="111"/>
      <c r="B27" s="107"/>
      <c r="C27" s="112"/>
      <c r="D27" s="112"/>
      <c r="E27" s="113"/>
      <c r="F27" s="110"/>
      <c r="G27" s="110"/>
      <c r="H27" s="110"/>
      <c r="I27" s="110"/>
      <c r="J27" s="74" t="s">
        <v>60</v>
      </c>
      <c r="K27" s="35"/>
      <c r="L27" s="35"/>
    </row>
    <row r="28" spans="1:26" ht="12" customHeight="1" x14ac:dyDescent="0.2">
      <c r="A28" s="106"/>
      <c r="B28" s="112"/>
      <c r="C28" s="112"/>
      <c r="D28" s="112"/>
      <c r="E28" s="114"/>
      <c r="F28" s="109"/>
      <c r="G28" s="110"/>
      <c r="H28" s="110"/>
      <c r="I28" s="110"/>
      <c r="J28" s="74" t="s">
        <v>60</v>
      </c>
      <c r="K28" s="35"/>
      <c r="L28" s="73"/>
    </row>
    <row r="29" spans="1:26" ht="15.75" x14ac:dyDescent="0.25">
      <c r="A29" s="101"/>
      <c r="B29" s="47"/>
      <c r="C29" s="47"/>
      <c r="D29" s="47"/>
      <c r="E29" s="82"/>
      <c r="F29" s="36"/>
      <c r="G29" s="36"/>
      <c r="H29" s="36"/>
      <c r="I29" s="36"/>
      <c r="J29" s="41"/>
      <c r="K29" s="41"/>
      <c r="L29" s="72"/>
    </row>
    <row r="30" spans="1:26" ht="12.75" customHeight="1" x14ac:dyDescent="0.25">
      <c r="B30" s="83" t="s">
        <v>72</v>
      </c>
      <c r="C30" s="84"/>
      <c r="D30" s="47"/>
      <c r="E30" s="82"/>
      <c r="F30" s="36"/>
      <c r="G30" s="36"/>
      <c r="H30" s="36"/>
      <c r="I30" s="93" t="s">
        <v>14</v>
      </c>
      <c r="J30" s="41"/>
      <c r="K30" s="41"/>
      <c r="L30" s="72"/>
    </row>
    <row r="31" spans="1:26" s="9" customFormat="1" ht="12.75" customHeight="1" x14ac:dyDescent="0.25">
      <c r="A31" s="86"/>
      <c r="B31" s="169" t="s">
        <v>3</v>
      </c>
      <c r="C31" s="169"/>
      <c r="D31" s="169"/>
      <c r="E31" s="67" t="s">
        <v>1</v>
      </c>
      <c r="F31" s="68" t="s">
        <v>52</v>
      </c>
      <c r="G31" s="63" t="s">
        <v>51</v>
      </c>
      <c r="H31" s="63" t="s">
        <v>2</v>
      </c>
      <c r="I31" s="48" t="s">
        <v>11</v>
      </c>
      <c r="J31" s="10" t="s">
        <v>34</v>
      </c>
      <c r="K31" s="10" t="s">
        <v>33</v>
      </c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</row>
    <row r="32" spans="1:26" ht="12.75" customHeight="1" x14ac:dyDescent="0.2">
      <c r="A32" s="122"/>
      <c r="B32" s="141" t="s">
        <v>94</v>
      </c>
      <c r="C32" s="141"/>
      <c r="D32" s="141"/>
      <c r="E32" s="142" t="s">
        <v>107</v>
      </c>
      <c r="F32" s="96">
        <v>44235</v>
      </c>
      <c r="G32" s="96">
        <v>44238</v>
      </c>
      <c r="H32" s="96">
        <v>44242</v>
      </c>
      <c r="I32" s="97">
        <v>44256</v>
      </c>
      <c r="J32" s="37">
        <f>I32+8</f>
        <v>44264</v>
      </c>
      <c r="K32" s="37">
        <f>I32+10</f>
        <v>44266</v>
      </c>
      <c r="L32" s="126"/>
      <c r="M32" s="35"/>
      <c r="Z32" s="1"/>
    </row>
    <row r="33" spans="1:26" ht="12.75" customHeight="1" x14ac:dyDescent="0.2">
      <c r="A33" s="122"/>
      <c r="B33" s="141" t="s">
        <v>78</v>
      </c>
      <c r="C33" s="141"/>
      <c r="D33" s="141"/>
      <c r="E33" s="142" t="s">
        <v>108</v>
      </c>
      <c r="F33" s="96">
        <v>44238</v>
      </c>
      <c r="G33" s="96">
        <v>44243</v>
      </c>
      <c r="H33" s="96">
        <v>44248</v>
      </c>
      <c r="I33" s="97">
        <v>44263</v>
      </c>
      <c r="J33" s="37">
        <f t="shared" ref="J33:J37" si="0">I33+8</f>
        <v>44271</v>
      </c>
      <c r="K33" s="37">
        <f t="shared" ref="K33:K37" si="1">I33+10</f>
        <v>44273</v>
      </c>
      <c r="L33" s="126"/>
      <c r="M33" s="35"/>
      <c r="Z33" s="1"/>
    </row>
    <row r="34" spans="1:26" ht="12.75" customHeight="1" x14ac:dyDescent="0.2">
      <c r="A34" s="123"/>
      <c r="B34" s="143" t="s">
        <v>79</v>
      </c>
      <c r="C34" s="141"/>
      <c r="D34" s="141"/>
      <c r="E34" s="142" t="s">
        <v>109</v>
      </c>
      <c r="F34" s="96">
        <v>44242</v>
      </c>
      <c r="G34" s="96">
        <v>44245</v>
      </c>
      <c r="H34" s="96">
        <v>44251</v>
      </c>
      <c r="I34" s="97">
        <v>44270</v>
      </c>
      <c r="J34" s="37">
        <f t="shared" si="0"/>
        <v>44278</v>
      </c>
      <c r="K34" s="37">
        <f t="shared" si="1"/>
        <v>44280</v>
      </c>
      <c r="L34" s="126"/>
      <c r="M34" s="127"/>
      <c r="Z34" s="1"/>
    </row>
    <row r="35" spans="1:26" ht="12.75" customHeight="1" x14ac:dyDescent="0.2">
      <c r="A35" s="123"/>
      <c r="B35" s="141" t="s">
        <v>75</v>
      </c>
      <c r="C35" s="141"/>
      <c r="D35" s="141"/>
      <c r="E35" s="142" t="s">
        <v>99</v>
      </c>
      <c r="F35" s="96">
        <v>44249</v>
      </c>
      <c r="G35" s="96">
        <v>44251</v>
      </c>
      <c r="H35" s="96">
        <v>44256</v>
      </c>
      <c r="I35" s="97">
        <v>44277</v>
      </c>
      <c r="J35" s="37">
        <f t="shared" si="0"/>
        <v>44285</v>
      </c>
      <c r="K35" s="37">
        <f t="shared" si="1"/>
        <v>44287</v>
      </c>
      <c r="L35" s="128"/>
      <c r="M35" s="129"/>
      <c r="Z35" s="1"/>
    </row>
    <row r="36" spans="1:26" ht="12.75" customHeight="1" x14ac:dyDescent="0.2">
      <c r="A36" s="123"/>
      <c r="B36" s="141" t="s">
        <v>76</v>
      </c>
      <c r="C36" s="141"/>
      <c r="D36" s="141"/>
      <c r="E36" s="142" t="s">
        <v>106</v>
      </c>
      <c r="F36" s="96">
        <v>44256</v>
      </c>
      <c r="G36" s="96">
        <v>44258</v>
      </c>
      <c r="H36" s="96">
        <v>44263</v>
      </c>
      <c r="I36" s="97">
        <v>44284</v>
      </c>
      <c r="J36" s="37">
        <f t="shared" si="0"/>
        <v>44292</v>
      </c>
      <c r="K36" s="37">
        <f t="shared" si="1"/>
        <v>44294</v>
      </c>
      <c r="L36" s="128"/>
      <c r="M36" s="129"/>
      <c r="Z36" s="1"/>
    </row>
    <row r="37" spans="1:26" ht="12.75" customHeight="1" x14ac:dyDescent="0.2">
      <c r="A37" s="123"/>
      <c r="B37" s="141" t="s">
        <v>94</v>
      </c>
      <c r="C37" s="141"/>
      <c r="D37" s="141"/>
      <c r="E37" s="142" t="s">
        <v>110</v>
      </c>
      <c r="F37" s="96">
        <v>44266</v>
      </c>
      <c r="G37" s="96">
        <v>44272</v>
      </c>
      <c r="H37" s="96">
        <v>44277</v>
      </c>
      <c r="I37" s="97">
        <v>44291</v>
      </c>
      <c r="J37" s="37">
        <f t="shared" si="0"/>
        <v>44299</v>
      </c>
      <c r="K37" s="37">
        <f t="shared" si="1"/>
        <v>44301</v>
      </c>
      <c r="L37" s="128"/>
      <c r="M37" s="129"/>
      <c r="Z37" s="1"/>
    </row>
    <row r="38" spans="1:26" s="35" customFormat="1" ht="12.75" customHeight="1" x14ac:dyDescent="0.25">
      <c r="A38" s="86"/>
      <c r="B38" s="39"/>
      <c r="C38" s="70"/>
      <c r="D38" s="70"/>
      <c r="E38" s="55"/>
      <c r="F38" s="55"/>
      <c r="G38" s="15"/>
      <c r="H38" s="15"/>
      <c r="I38" s="19"/>
      <c r="J38" s="19"/>
      <c r="K38" s="1"/>
      <c r="M38" s="129"/>
    </row>
    <row r="39" spans="1:26" s="35" customFormat="1" ht="12.75" customHeight="1" x14ac:dyDescent="0.25">
      <c r="A39" s="86"/>
      <c r="B39" s="16"/>
      <c r="C39" s="17"/>
      <c r="D39" s="17"/>
      <c r="E39" s="18"/>
      <c r="F39" s="18"/>
      <c r="G39" s="19"/>
      <c r="H39" s="19"/>
      <c r="I39" s="19"/>
      <c r="J39" s="19"/>
      <c r="K39" s="1"/>
      <c r="M39" s="129"/>
    </row>
    <row r="40" spans="1:26" s="35" customFormat="1" ht="12.75" customHeight="1" x14ac:dyDescent="0.25">
      <c r="A40" s="86"/>
      <c r="B40" s="160" t="s">
        <v>38</v>
      </c>
      <c r="C40" s="160"/>
      <c r="D40" s="160"/>
      <c r="E40" s="160"/>
      <c r="F40" s="160"/>
      <c r="G40" s="160"/>
      <c r="H40" s="160"/>
      <c r="I40" s="92" t="s">
        <v>14</v>
      </c>
      <c r="J40" s="9"/>
      <c r="K40" s="9"/>
      <c r="L40" s="41"/>
      <c r="M40" s="129"/>
    </row>
    <row r="41" spans="1:26" s="35" customFormat="1" ht="12.75" customHeight="1" x14ac:dyDescent="0.25">
      <c r="A41" s="86"/>
      <c r="B41" s="144" t="s">
        <v>3</v>
      </c>
      <c r="C41" s="144"/>
      <c r="D41" s="144"/>
      <c r="E41" s="21" t="s">
        <v>1</v>
      </c>
      <c r="F41" s="10" t="s">
        <v>52</v>
      </c>
      <c r="G41" s="28" t="s">
        <v>4</v>
      </c>
      <c r="H41" s="28" t="s">
        <v>2</v>
      </c>
      <c r="I41" s="20" t="s">
        <v>32</v>
      </c>
      <c r="J41" s="20" t="s">
        <v>7</v>
      </c>
      <c r="K41" s="10" t="s">
        <v>31</v>
      </c>
      <c r="M41" s="129"/>
    </row>
    <row r="42" spans="1:26" ht="12.75" customHeight="1" x14ac:dyDescent="0.2">
      <c r="A42" s="122"/>
      <c r="B42" s="89" t="s">
        <v>111</v>
      </c>
      <c r="C42" s="89"/>
      <c r="D42" s="90"/>
      <c r="E42" s="91" t="s">
        <v>112</v>
      </c>
      <c r="F42" s="96">
        <v>44230</v>
      </c>
      <c r="G42" s="96">
        <v>44235</v>
      </c>
      <c r="H42" s="96">
        <v>44238</v>
      </c>
      <c r="I42" s="97">
        <v>44251</v>
      </c>
      <c r="J42" s="98">
        <f t="shared" ref="J42:J50" si="2">I42+7</f>
        <v>44258</v>
      </c>
      <c r="K42" s="98">
        <f t="shared" ref="K42:K50" si="3">I42+9</f>
        <v>44260</v>
      </c>
      <c r="L42" s="126"/>
      <c r="M42" s="129"/>
      <c r="Z42" s="1"/>
    </row>
    <row r="43" spans="1:26" ht="12.75" customHeight="1" x14ac:dyDescent="0.2">
      <c r="A43" s="122"/>
      <c r="B43" s="134" t="s">
        <v>91</v>
      </c>
      <c r="C43" s="89"/>
      <c r="D43" s="90"/>
      <c r="E43" s="91" t="s">
        <v>95</v>
      </c>
      <c r="F43" s="96">
        <v>44239</v>
      </c>
      <c r="G43" s="96">
        <v>44243</v>
      </c>
      <c r="H43" s="96">
        <v>44247</v>
      </c>
      <c r="I43" s="97">
        <v>44259</v>
      </c>
      <c r="J43" s="98">
        <f t="shared" si="2"/>
        <v>44266</v>
      </c>
      <c r="K43" s="98">
        <f t="shared" si="3"/>
        <v>44268</v>
      </c>
      <c r="L43" s="126"/>
      <c r="M43" s="35"/>
      <c r="Z43" s="1"/>
    </row>
    <row r="44" spans="1:26" ht="12.75" customHeight="1" x14ac:dyDescent="0.2">
      <c r="A44" s="122"/>
      <c r="B44" s="89" t="s">
        <v>77</v>
      </c>
      <c r="C44" s="89"/>
      <c r="D44" s="90"/>
      <c r="E44" s="91" t="s">
        <v>113</v>
      </c>
      <c r="F44" s="96">
        <v>44242</v>
      </c>
      <c r="G44" s="96">
        <v>44244</v>
      </c>
      <c r="H44" s="96">
        <v>43882</v>
      </c>
      <c r="I44" s="97">
        <v>43896</v>
      </c>
      <c r="J44" s="98">
        <f t="shared" si="2"/>
        <v>43903</v>
      </c>
      <c r="K44" s="98">
        <f t="shared" si="3"/>
        <v>43905</v>
      </c>
      <c r="L44" s="126"/>
      <c r="M44" s="35"/>
      <c r="Z44" s="1"/>
    </row>
    <row r="45" spans="1:26" ht="12.75" customHeight="1" x14ac:dyDescent="0.2">
      <c r="A45" s="122"/>
      <c r="B45" s="89" t="s">
        <v>81</v>
      </c>
      <c r="C45" s="89"/>
      <c r="D45" s="90"/>
      <c r="E45" s="91" t="s">
        <v>93</v>
      </c>
      <c r="F45" s="96">
        <v>44251</v>
      </c>
      <c r="G45" s="96">
        <v>44253</v>
      </c>
      <c r="H45" s="96">
        <v>44259</v>
      </c>
      <c r="I45" s="97">
        <v>44273</v>
      </c>
      <c r="J45" s="98">
        <f t="shared" si="2"/>
        <v>44280</v>
      </c>
      <c r="K45" s="98">
        <f t="shared" si="3"/>
        <v>44282</v>
      </c>
      <c r="L45" s="126"/>
      <c r="M45" s="35"/>
      <c r="Z45" s="1"/>
    </row>
    <row r="46" spans="1:26" ht="12.75" customHeight="1" x14ac:dyDescent="0.2">
      <c r="A46" s="123"/>
      <c r="B46" s="89" t="s">
        <v>87</v>
      </c>
      <c r="C46" s="89"/>
      <c r="D46" s="90"/>
      <c r="E46" s="91" t="s">
        <v>114</v>
      </c>
      <c r="F46" s="96">
        <v>44256</v>
      </c>
      <c r="G46" s="96">
        <v>44259</v>
      </c>
      <c r="H46" s="96">
        <v>44264</v>
      </c>
      <c r="I46" s="97">
        <v>44276</v>
      </c>
      <c r="J46" s="98">
        <f t="shared" si="2"/>
        <v>44283</v>
      </c>
      <c r="K46" s="98">
        <f t="shared" si="3"/>
        <v>44285</v>
      </c>
      <c r="L46" s="128"/>
      <c r="M46" s="35"/>
      <c r="Z46" s="1"/>
    </row>
    <row r="47" spans="1:26" ht="12.75" customHeight="1" x14ac:dyDescent="0.2">
      <c r="A47" s="123"/>
      <c r="B47" s="89" t="s">
        <v>115</v>
      </c>
      <c r="C47" s="89"/>
      <c r="D47" s="90"/>
      <c r="E47" s="91" t="s">
        <v>92</v>
      </c>
      <c r="F47" s="96">
        <v>44266</v>
      </c>
      <c r="G47" s="96">
        <v>44272</v>
      </c>
      <c r="H47" s="96">
        <v>44276</v>
      </c>
      <c r="I47" s="97">
        <v>44289</v>
      </c>
      <c r="J47" s="98">
        <f t="shared" si="2"/>
        <v>44296</v>
      </c>
      <c r="K47" s="98">
        <f t="shared" si="3"/>
        <v>44298</v>
      </c>
      <c r="L47" s="105"/>
      <c r="M47" s="35"/>
      <c r="Z47" s="1"/>
    </row>
    <row r="48" spans="1:26" ht="12.75" customHeight="1" x14ac:dyDescent="0.2">
      <c r="A48" s="123"/>
      <c r="B48" s="89" t="s">
        <v>111</v>
      </c>
      <c r="C48" s="89"/>
      <c r="D48" s="90"/>
      <c r="E48" s="91" t="s">
        <v>116</v>
      </c>
      <c r="F48" s="96">
        <v>44266</v>
      </c>
      <c r="G48" s="96">
        <v>44272</v>
      </c>
      <c r="H48" s="96">
        <v>44277</v>
      </c>
      <c r="I48" s="97">
        <v>44290</v>
      </c>
      <c r="J48" s="98">
        <f t="shared" si="2"/>
        <v>44297</v>
      </c>
      <c r="K48" s="98">
        <f t="shared" si="3"/>
        <v>44299</v>
      </c>
      <c r="L48" s="105"/>
      <c r="M48" s="35"/>
      <c r="Z48" s="1"/>
    </row>
    <row r="49" spans="1:26" ht="12.75" customHeight="1" x14ac:dyDescent="0.2">
      <c r="A49" s="123"/>
      <c r="B49" s="89" t="s">
        <v>82</v>
      </c>
      <c r="C49" s="89"/>
      <c r="D49" s="90"/>
      <c r="E49" s="91" t="s">
        <v>117</v>
      </c>
      <c r="F49" s="96">
        <v>44277</v>
      </c>
      <c r="G49" s="96">
        <v>44280</v>
      </c>
      <c r="H49" s="96">
        <v>44285</v>
      </c>
      <c r="I49" s="97">
        <v>44297</v>
      </c>
      <c r="J49" s="98">
        <f t="shared" si="2"/>
        <v>44304</v>
      </c>
      <c r="K49" s="98">
        <f t="shared" si="3"/>
        <v>44306</v>
      </c>
      <c r="L49" s="105"/>
      <c r="M49" s="35"/>
      <c r="Z49" s="1"/>
    </row>
    <row r="50" spans="1:26" ht="12.75" customHeight="1" x14ac:dyDescent="0.2">
      <c r="A50" s="123"/>
      <c r="B50" s="89" t="s">
        <v>77</v>
      </c>
      <c r="C50" s="89"/>
      <c r="D50" s="90"/>
      <c r="E50" s="91" t="s">
        <v>118</v>
      </c>
      <c r="F50" s="96">
        <v>44277</v>
      </c>
      <c r="G50" s="96">
        <v>44280</v>
      </c>
      <c r="H50" s="96">
        <v>44286</v>
      </c>
      <c r="I50" s="97">
        <v>44298</v>
      </c>
      <c r="J50" s="98">
        <f t="shared" si="2"/>
        <v>44305</v>
      </c>
      <c r="K50" s="98">
        <f t="shared" si="3"/>
        <v>44307</v>
      </c>
      <c r="L50" s="105"/>
      <c r="M50" s="35"/>
      <c r="Z50" s="1"/>
    </row>
    <row r="52" spans="1:26" ht="12.75" customHeight="1" x14ac:dyDescent="0.25">
      <c r="B52" s="39"/>
      <c r="C52" s="39"/>
      <c r="D52" s="39"/>
      <c r="E52" s="39"/>
      <c r="F52" s="39"/>
      <c r="G52" s="39"/>
      <c r="H52" s="39"/>
      <c r="I52" s="39"/>
      <c r="J52" s="39"/>
      <c r="K52" s="35"/>
      <c r="L52" s="35"/>
      <c r="M52" s="26"/>
    </row>
    <row r="53" spans="1:26" s="35" customFormat="1" ht="12.75" customHeight="1" x14ac:dyDescent="0.25">
      <c r="A53" s="86"/>
      <c r="B53" s="165" t="s">
        <v>53</v>
      </c>
      <c r="C53" s="165"/>
      <c r="D53" s="165"/>
      <c r="E53" s="165"/>
      <c r="F53" s="165"/>
      <c r="G53" s="165"/>
      <c r="H53" s="165"/>
      <c r="I53" s="40"/>
      <c r="J53" s="40"/>
      <c r="K53" s="41"/>
      <c r="L53" s="41"/>
      <c r="M53" s="38"/>
    </row>
    <row r="54" spans="1:26" s="35" customFormat="1" ht="12.75" customHeight="1" x14ac:dyDescent="0.25">
      <c r="A54" s="86"/>
      <c r="B54" s="144" t="s">
        <v>3</v>
      </c>
      <c r="C54" s="144"/>
      <c r="D54" s="144"/>
      <c r="E54" s="21" t="s">
        <v>1</v>
      </c>
      <c r="F54" s="10" t="s">
        <v>52</v>
      </c>
      <c r="G54" s="28" t="s">
        <v>4</v>
      </c>
      <c r="H54" s="28" t="s">
        <v>2</v>
      </c>
      <c r="I54" s="20" t="s">
        <v>25</v>
      </c>
      <c r="J54" s="20" t="s">
        <v>23</v>
      </c>
      <c r="K54" s="10" t="s">
        <v>24</v>
      </c>
      <c r="L54" s="52"/>
      <c r="M54" s="38"/>
    </row>
    <row r="55" spans="1:26" s="9" customFormat="1" ht="12.75" customHeight="1" x14ac:dyDescent="0.25">
      <c r="A55" s="86"/>
      <c r="B55" s="157" t="str">
        <f t="shared" ref="B55:B60" si="4">B32</f>
        <v>COSCO FELIXSTOWE</v>
      </c>
      <c r="C55" s="177"/>
      <c r="D55" s="178"/>
      <c r="E55" s="25" t="str">
        <f t="shared" ref="E55:H60" si="5">E32</f>
        <v>163N</v>
      </c>
      <c r="F55" s="37">
        <f t="shared" si="5"/>
        <v>44235</v>
      </c>
      <c r="G55" s="24">
        <f t="shared" si="5"/>
        <v>44238</v>
      </c>
      <c r="H55" s="24">
        <f t="shared" si="5"/>
        <v>44242</v>
      </c>
      <c r="I55" s="29">
        <f>I32+20</f>
        <v>44276</v>
      </c>
      <c r="J55" s="24">
        <f>I32+26</f>
        <v>44282</v>
      </c>
      <c r="K55" s="24">
        <f>I32+34</f>
        <v>44290</v>
      </c>
      <c r="L55" s="15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</row>
    <row r="56" spans="1:26" s="14" customFormat="1" ht="12.75" customHeight="1" x14ac:dyDescent="0.2">
      <c r="A56" s="87"/>
      <c r="B56" s="157" t="str">
        <f t="shared" si="4"/>
        <v>OOCL KUALA LUMPUR</v>
      </c>
      <c r="C56" s="177"/>
      <c r="D56" s="178"/>
      <c r="E56" s="25" t="str">
        <f t="shared" si="5"/>
        <v>142N</v>
      </c>
      <c r="F56" s="37">
        <f t="shared" si="5"/>
        <v>44238</v>
      </c>
      <c r="G56" s="24">
        <f t="shared" si="5"/>
        <v>44243</v>
      </c>
      <c r="H56" s="24">
        <f t="shared" si="5"/>
        <v>44248</v>
      </c>
      <c r="I56" s="29">
        <f t="shared" ref="I56:I60" si="6">I33+20</f>
        <v>44283</v>
      </c>
      <c r="J56" s="24">
        <f t="shared" ref="J56:J60" si="7">I33+26</f>
        <v>44289</v>
      </c>
      <c r="K56" s="24">
        <f t="shared" ref="K56:K60" si="8">H33+47</f>
        <v>44295</v>
      </c>
      <c r="L56" s="15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</row>
    <row r="57" spans="1:26" ht="12.75" customHeight="1" x14ac:dyDescent="0.25">
      <c r="B57" s="157" t="str">
        <f t="shared" si="4"/>
        <v>XIN YAN TAI</v>
      </c>
      <c r="C57" s="177"/>
      <c r="D57" s="178"/>
      <c r="E57" s="25" t="str">
        <f t="shared" si="5"/>
        <v>209N</v>
      </c>
      <c r="F57" s="37">
        <f t="shared" si="5"/>
        <v>44242</v>
      </c>
      <c r="G57" s="24">
        <f t="shared" si="5"/>
        <v>44245</v>
      </c>
      <c r="H57" s="24">
        <f t="shared" si="5"/>
        <v>44251</v>
      </c>
      <c r="I57" s="29">
        <f t="shared" si="6"/>
        <v>44290</v>
      </c>
      <c r="J57" s="24">
        <f t="shared" si="7"/>
        <v>44296</v>
      </c>
      <c r="K57" s="24">
        <f t="shared" si="8"/>
        <v>44298</v>
      </c>
      <c r="L57" s="15"/>
    </row>
    <row r="58" spans="1:26" ht="12.75" customHeight="1" x14ac:dyDescent="0.25">
      <c r="B58" s="157" t="str">
        <f t="shared" si="4"/>
        <v>COSCO HONG KONG</v>
      </c>
      <c r="C58" s="177"/>
      <c r="D58" s="178"/>
      <c r="E58" s="25" t="str">
        <f t="shared" si="5"/>
        <v>157N</v>
      </c>
      <c r="F58" s="37">
        <f t="shared" si="5"/>
        <v>44249</v>
      </c>
      <c r="G58" s="24">
        <f t="shared" si="5"/>
        <v>44251</v>
      </c>
      <c r="H58" s="24">
        <f t="shared" si="5"/>
        <v>44256</v>
      </c>
      <c r="I58" s="29">
        <f t="shared" si="6"/>
        <v>44297</v>
      </c>
      <c r="J58" s="24">
        <f t="shared" si="7"/>
        <v>44303</v>
      </c>
      <c r="K58" s="24">
        <f t="shared" si="8"/>
        <v>44303</v>
      </c>
      <c r="L58" s="15"/>
    </row>
    <row r="59" spans="1:26" ht="12.75" customHeight="1" x14ac:dyDescent="0.25">
      <c r="B59" s="157" t="str">
        <f t="shared" si="4"/>
        <v>OOCL ITALY</v>
      </c>
      <c r="C59" s="177"/>
      <c r="D59" s="178"/>
      <c r="E59" s="25" t="str">
        <f t="shared" si="5"/>
        <v>109N</v>
      </c>
      <c r="F59" s="37">
        <f t="shared" si="5"/>
        <v>44256</v>
      </c>
      <c r="G59" s="24">
        <f t="shared" si="5"/>
        <v>44258</v>
      </c>
      <c r="H59" s="24">
        <f t="shared" si="5"/>
        <v>44263</v>
      </c>
      <c r="I59" s="29">
        <f t="shared" si="6"/>
        <v>44304</v>
      </c>
      <c r="J59" s="24">
        <f t="shared" si="7"/>
        <v>44310</v>
      </c>
      <c r="K59" s="24">
        <f t="shared" si="8"/>
        <v>44310</v>
      </c>
      <c r="L59" s="15"/>
    </row>
    <row r="60" spans="1:26" ht="12.75" customHeight="1" x14ac:dyDescent="0.25">
      <c r="B60" s="157" t="str">
        <f t="shared" si="4"/>
        <v>COSCO FELIXSTOWE</v>
      </c>
      <c r="C60" s="177"/>
      <c r="D60" s="178"/>
      <c r="E60" s="25" t="str">
        <f t="shared" si="5"/>
        <v>164N</v>
      </c>
      <c r="F60" s="37">
        <f t="shared" si="5"/>
        <v>44266</v>
      </c>
      <c r="G60" s="24">
        <f t="shared" si="5"/>
        <v>44272</v>
      </c>
      <c r="H60" s="24">
        <f t="shared" si="5"/>
        <v>44277</v>
      </c>
      <c r="I60" s="29">
        <f t="shared" si="6"/>
        <v>44311</v>
      </c>
      <c r="J60" s="24">
        <f t="shared" si="7"/>
        <v>44317</v>
      </c>
      <c r="K60" s="24">
        <f t="shared" si="8"/>
        <v>44324</v>
      </c>
      <c r="L60" s="15"/>
    </row>
    <row r="61" spans="1:26" ht="12.75" customHeight="1" x14ac:dyDescent="0.25">
      <c r="B61" s="51"/>
      <c r="C61" s="17"/>
      <c r="D61" s="17"/>
      <c r="E61" s="18"/>
      <c r="F61" s="15"/>
      <c r="G61" s="19"/>
      <c r="H61" s="19"/>
      <c r="I61" s="54"/>
      <c r="J61" s="19"/>
      <c r="K61" s="19"/>
      <c r="L61" s="15"/>
    </row>
    <row r="62" spans="1:26" ht="12.75" customHeight="1" x14ac:dyDescent="0.25">
      <c r="B62" s="51"/>
      <c r="C62" s="17"/>
      <c r="D62" s="17"/>
      <c r="E62" s="18"/>
      <c r="F62" s="15"/>
      <c r="G62" s="19"/>
      <c r="H62" s="19"/>
      <c r="I62" s="54"/>
      <c r="J62" s="19"/>
      <c r="K62" s="19"/>
      <c r="L62" s="15"/>
    </row>
    <row r="63" spans="1:26" ht="12.75" customHeight="1" x14ac:dyDescent="0.25">
      <c r="B63" s="16"/>
      <c r="C63" s="16"/>
      <c r="D63" s="16"/>
      <c r="E63" s="16"/>
      <c r="F63" s="16"/>
      <c r="G63" s="16"/>
      <c r="H63" s="16"/>
      <c r="I63" s="2"/>
      <c r="J63" s="2"/>
    </row>
    <row r="64" spans="1:26" ht="12.75" customHeight="1" x14ac:dyDescent="0.25">
      <c r="B64" s="175" t="s">
        <v>88</v>
      </c>
      <c r="C64" s="175"/>
      <c r="D64" s="175"/>
      <c r="E64" s="175"/>
      <c r="F64" s="175"/>
      <c r="G64" s="175"/>
      <c r="H64" s="27"/>
      <c r="I64" s="27"/>
      <c r="J64" s="27"/>
      <c r="K64" s="9"/>
      <c r="L64" s="9"/>
    </row>
    <row r="65" spans="1:26" ht="12.75" customHeight="1" x14ac:dyDescent="0.25">
      <c r="B65" s="164" t="s">
        <v>3</v>
      </c>
      <c r="C65" s="164"/>
      <c r="D65" s="164"/>
      <c r="E65" s="10" t="s">
        <v>1</v>
      </c>
      <c r="F65" s="10" t="s">
        <v>52</v>
      </c>
      <c r="G65" s="11" t="s">
        <v>4</v>
      </c>
      <c r="H65" s="30" t="s">
        <v>2</v>
      </c>
      <c r="I65" s="30" t="s">
        <v>28</v>
      </c>
      <c r="J65" s="42" t="s">
        <v>40</v>
      </c>
      <c r="K65" s="43"/>
      <c r="L65" s="116"/>
    </row>
    <row r="66" spans="1:26" s="14" customFormat="1" ht="12.75" customHeight="1" x14ac:dyDescent="0.2">
      <c r="A66" s="87"/>
      <c r="B66" s="173" t="str">
        <f t="shared" ref="B66:B72" si="9">B42</f>
        <v>BERNHARD SCHULTE</v>
      </c>
      <c r="C66" s="173"/>
      <c r="D66" s="173"/>
      <c r="E66" s="25" t="str">
        <f t="shared" ref="E66:H72" si="10">E42</f>
        <v>236N</v>
      </c>
      <c r="F66" s="37">
        <f t="shared" si="10"/>
        <v>44230</v>
      </c>
      <c r="G66" s="24">
        <f t="shared" si="10"/>
        <v>44235</v>
      </c>
      <c r="H66" s="24">
        <f t="shared" si="10"/>
        <v>44238</v>
      </c>
      <c r="I66" s="24">
        <f>I42+26</f>
        <v>44277</v>
      </c>
      <c r="J66" s="115">
        <f>I42+27</f>
        <v>44278</v>
      </c>
      <c r="K66" s="117"/>
      <c r="L66" s="15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</row>
    <row r="67" spans="1:26" ht="12.75" customHeight="1" x14ac:dyDescent="0.25">
      <c r="B67" s="173" t="str">
        <f t="shared" si="9"/>
        <v>OMITTING BRISBANE</v>
      </c>
      <c r="C67" s="173"/>
      <c r="D67" s="173"/>
      <c r="E67" s="25" t="str">
        <f t="shared" si="10"/>
        <v>-</v>
      </c>
      <c r="F67" s="37">
        <f t="shared" si="10"/>
        <v>44239</v>
      </c>
      <c r="G67" s="24">
        <f t="shared" si="10"/>
        <v>44243</v>
      </c>
      <c r="H67" s="24">
        <f t="shared" si="10"/>
        <v>44247</v>
      </c>
      <c r="I67" s="24">
        <f t="shared" ref="I67:I72" si="11">I43+26</f>
        <v>44285</v>
      </c>
      <c r="J67" s="115">
        <f t="shared" ref="J67:J72" si="12">I43+27</f>
        <v>44286</v>
      </c>
      <c r="K67" s="117"/>
      <c r="L67" s="15"/>
    </row>
    <row r="68" spans="1:26" ht="12.75" customHeight="1" x14ac:dyDescent="0.25">
      <c r="B68" s="173" t="str">
        <f t="shared" si="9"/>
        <v>OEL BADRINATH</v>
      </c>
      <c r="C68" s="173"/>
      <c r="D68" s="173"/>
      <c r="E68" s="25" t="str">
        <f t="shared" si="10"/>
        <v>732</v>
      </c>
      <c r="F68" s="37">
        <f t="shared" si="10"/>
        <v>44242</v>
      </c>
      <c r="G68" s="24">
        <f t="shared" si="10"/>
        <v>44244</v>
      </c>
      <c r="H68" s="24">
        <f t="shared" si="10"/>
        <v>43882</v>
      </c>
      <c r="I68" s="24">
        <f t="shared" si="11"/>
        <v>43922</v>
      </c>
      <c r="J68" s="115">
        <f t="shared" si="12"/>
        <v>43923</v>
      </c>
      <c r="K68" s="117"/>
      <c r="L68" s="15"/>
    </row>
    <row r="69" spans="1:26" ht="12.75" customHeight="1" x14ac:dyDescent="0.25">
      <c r="B69" s="173" t="str">
        <f t="shared" si="9"/>
        <v>MAINE TRADER</v>
      </c>
      <c r="C69" s="173"/>
      <c r="D69" s="173"/>
      <c r="E69" s="25" t="str">
        <f t="shared" si="10"/>
        <v>028N</v>
      </c>
      <c r="F69" s="37">
        <f t="shared" si="10"/>
        <v>44251</v>
      </c>
      <c r="G69" s="24">
        <f t="shared" si="10"/>
        <v>44253</v>
      </c>
      <c r="H69" s="24">
        <f t="shared" si="10"/>
        <v>44259</v>
      </c>
      <c r="I69" s="24">
        <f t="shared" si="11"/>
        <v>44299</v>
      </c>
      <c r="J69" s="115">
        <f t="shared" si="12"/>
        <v>44300</v>
      </c>
      <c r="K69" s="117"/>
      <c r="L69" s="15"/>
    </row>
    <row r="70" spans="1:26" ht="12.75" customHeight="1" x14ac:dyDescent="0.25">
      <c r="B70" s="173" t="str">
        <f t="shared" si="9"/>
        <v>TIANJIN BRIDGE</v>
      </c>
      <c r="C70" s="173"/>
      <c r="D70" s="173"/>
      <c r="E70" s="25" t="str">
        <f t="shared" si="10"/>
        <v>150N</v>
      </c>
      <c r="F70" s="37">
        <f t="shared" si="10"/>
        <v>44256</v>
      </c>
      <c r="G70" s="24">
        <f t="shared" si="10"/>
        <v>44259</v>
      </c>
      <c r="H70" s="24">
        <f t="shared" si="10"/>
        <v>44264</v>
      </c>
      <c r="I70" s="24">
        <f t="shared" si="11"/>
        <v>44302</v>
      </c>
      <c r="J70" s="115">
        <f t="shared" si="12"/>
        <v>44303</v>
      </c>
      <c r="K70" s="117"/>
      <c r="L70" s="15"/>
    </row>
    <row r="71" spans="1:26" ht="12.75" customHeight="1" x14ac:dyDescent="0.25">
      <c r="B71" s="173" t="str">
        <f t="shared" si="9"/>
        <v>KOTA LEMBAH</v>
      </c>
      <c r="C71" s="173"/>
      <c r="D71" s="173"/>
      <c r="E71" s="25" t="str">
        <f t="shared" si="10"/>
        <v>190</v>
      </c>
      <c r="F71" s="37">
        <f t="shared" si="10"/>
        <v>44266</v>
      </c>
      <c r="G71" s="24">
        <f t="shared" si="10"/>
        <v>44272</v>
      </c>
      <c r="H71" s="24">
        <f t="shared" si="10"/>
        <v>44276</v>
      </c>
      <c r="I71" s="24">
        <f t="shared" si="11"/>
        <v>44315</v>
      </c>
      <c r="J71" s="115">
        <f t="shared" si="12"/>
        <v>44316</v>
      </c>
      <c r="K71" s="117"/>
      <c r="L71" s="15"/>
    </row>
    <row r="72" spans="1:26" ht="12.75" customHeight="1" x14ac:dyDescent="0.25">
      <c r="B72" s="173" t="str">
        <f t="shared" si="9"/>
        <v>BERNHARD SCHULTE</v>
      </c>
      <c r="C72" s="173"/>
      <c r="D72" s="173"/>
      <c r="E72" s="25" t="str">
        <f t="shared" si="10"/>
        <v>237N</v>
      </c>
      <c r="F72" s="37">
        <f t="shared" si="10"/>
        <v>44266</v>
      </c>
      <c r="G72" s="24">
        <f t="shared" si="10"/>
        <v>44272</v>
      </c>
      <c r="H72" s="24">
        <f t="shared" si="10"/>
        <v>44277</v>
      </c>
      <c r="I72" s="24">
        <f t="shared" si="11"/>
        <v>44316</v>
      </c>
      <c r="J72" s="115">
        <f t="shared" si="12"/>
        <v>44317</v>
      </c>
      <c r="K72" s="117"/>
      <c r="L72" s="15"/>
    </row>
    <row r="73" spans="1:26" ht="12.75" customHeight="1" x14ac:dyDescent="0.25">
      <c r="B73" s="70"/>
      <c r="C73" s="70"/>
      <c r="D73" s="70"/>
      <c r="E73" s="55"/>
      <c r="F73" s="15"/>
      <c r="G73" s="19"/>
      <c r="H73" s="19"/>
      <c r="I73" s="19"/>
      <c r="J73" s="19"/>
      <c r="K73" s="19"/>
      <c r="L73" s="15"/>
    </row>
    <row r="74" spans="1:26" ht="12.75" customHeight="1" x14ac:dyDescent="0.25">
      <c r="B74" s="16"/>
      <c r="C74" s="2"/>
      <c r="D74" s="2"/>
      <c r="E74" s="2"/>
      <c r="F74" s="2"/>
      <c r="G74" s="2"/>
      <c r="H74" s="2"/>
      <c r="I74" s="2"/>
      <c r="J74" s="2"/>
    </row>
    <row r="75" spans="1:26" ht="12.75" customHeight="1" x14ac:dyDescent="0.25">
      <c r="A75" s="87"/>
      <c r="B75" s="31" t="s">
        <v>58</v>
      </c>
      <c r="C75" s="31"/>
      <c r="D75" s="31"/>
      <c r="E75" s="31"/>
      <c r="F75" s="31"/>
      <c r="G75" s="31"/>
      <c r="H75" s="31"/>
      <c r="I75" s="27"/>
      <c r="J75" s="27"/>
      <c r="K75" s="9"/>
      <c r="L75" s="9"/>
    </row>
    <row r="76" spans="1:26" ht="12.75" customHeight="1" x14ac:dyDescent="0.25">
      <c r="B76" s="144" t="s">
        <v>3</v>
      </c>
      <c r="C76" s="144"/>
      <c r="D76" s="144"/>
      <c r="E76" s="20" t="s">
        <v>1</v>
      </c>
      <c r="F76" s="10" t="s">
        <v>52</v>
      </c>
      <c r="G76" s="21" t="s">
        <v>4</v>
      </c>
      <c r="H76" s="28" t="s">
        <v>2</v>
      </c>
      <c r="I76" s="28" t="s">
        <v>39</v>
      </c>
      <c r="J76" s="44" t="s">
        <v>26</v>
      </c>
      <c r="K76" s="45"/>
      <c r="L76" s="49"/>
    </row>
    <row r="77" spans="1:26" ht="12.75" customHeight="1" x14ac:dyDescent="0.25">
      <c r="B77" s="151" t="str">
        <f>B42</f>
        <v>BERNHARD SCHULTE</v>
      </c>
      <c r="C77" s="152"/>
      <c r="D77" s="152"/>
      <c r="E77" s="100" t="str">
        <f>E42</f>
        <v>236N</v>
      </c>
      <c r="F77" s="24">
        <f>F42</f>
        <v>44230</v>
      </c>
      <c r="G77" s="24">
        <f>G42</f>
        <v>44235</v>
      </c>
      <c r="H77" s="24">
        <f>H42</f>
        <v>44238</v>
      </c>
      <c r="I77" s="24">
        <f>I42+29</f>
        <v>44280</v>
      </c>
      <c r="J77" s="24">
        <f>I42+27</f>
        <v>44278</v>
      </c>
      <c r="K77" s="15"/>
      <c r="L77" s="15"/>
    </row>
    <row r="78" spans="1:26" ht="12.75" customHeight="1" x14ac:dyDescent="0.25">
      <c r="B78" s="151" t="str">
        <f t="shared" ref="B78:B82" si="13">B43</f>
        <v>OMITTING BRISBANE</v>
      </c>
      <c r="C78" s="152"/>
      <c r="D78" s="152"/>
      <c r="E78" s="100" t="str">
        <f t="shared" ref="E78:H78" si="14">E43</f>
        <v>-</v>
      </c>
      <c r="F78" s="24">
        <f t="shared" si="14"/>
        <v>44239</v>
      </c>
      <c r="G78" s="24">
        <f t="shared" si="14"/>
        <v>44243</v>
      </c>
      <c r="H78" s="24">
        <f t="shared" si="14"/>
        <v>44247</v>
      </c>
      <c r="I78" s="24">
        <f t="shared" ref="I78:I82" si="15">I43+29</f>
        <v>44288</v>
      </c>
      <c r="J78" s="24">
        <f t="shared" ref="J78:J82" si="16">I43+27</f>
        <v>44286</v>
      </c>
      <c r="K78" s="15"/>
      <c r="L78" s="15"/>
    </row>
    <row r="79" spans="1:26" ht="12.75" customHeight="1" x14ac:dyDescent="0.25">
      <c r="B79" s="151" t="str">
        <f t="shared" si="13"/>
        <v>OEL BADRINATH</v>
      </c>
      <c r="C79" s="152"/>
      <c r="D79" s="152"/>
      <c r="E79" s="100" t="str">
        <f t="shared" ref="E79:H79" si="17">E44</f>
        <v>732</v>
      </c>
      <c r="F79" s="24">
        <f t="shared" si="17"/>
        <v>44242</v>
      </c>
      <c r="G79" s="24">
        <f t="shared" si="17"/>
        <v>44244</v>
      </c>
      <c r="H79" s="24">
        <f t="shared" si="17"/>
        <v>43882</v>
      </c>
      <c r="I79" s="24">
        <f t="shared" si="15"/>
        <v>43925</v>
      </c>
      <c r="J79" s="24">
        <f t="shared" si="16"/>
        <v>43923</v>
      </c>
      <c r="K79" s="15"/>
      <c r="L79" s="15"/>
    </row>
    <row r="80" spans="1:26" ht="12.75" customHeight="1" x14ac:dyDescent="0.25">
      <c r="B80" s="151" t="str">
        <f t="shared" si="13"/>
        <v>MAINE TRADER</v>
      </c>
      <c r="C80" s="152"/>
      <c r="D80" s="152"/>
      <c r="E80" s="100" t="str">
        <f t="shared" ref="E80:H80" si="18">E45</f>
        <v>028N</v>
      </c>
      <c r="F80" s="24">
        <f t="shared" si="18"/>
        <v>44251</v>
      </c>
      <c r="G80" s="24">
        <f t="shared" si="18"/>
        <v>44253</v>
      </c>
      <c r="H80" s="24">
        <f t="shared" si="18"/>
        <v>44259</v>
      </c>
      <c r="I80" s="24">
        <f t="shared" si="15"/>
        <v>44302</v>
      </c>
      <c r="J80" s="24">
        <f t="shared" si="16"/>
        <v>44300</v>
      </c>
      <c r="K80" s="15"/>
      <c r="L80" s="15"/>
    </row>
    <row r="81" spans="2:12" ht="12.75" customHeight="1" x14ac:dyDescent="0.25">
      <c r="B81" s="151" t="str">
        <f t="shared" si="13"/>
        <v>TIANJIN BRIDGE</v>
      </c>
      <c r="C81" s="152"/>
      <c r="D81" s="152"/>
      <c r="E81" s="100" t="str">
        <f t="shared" ref="E81:H81" si="19">E46</f>
        <v>150N</v>
      </c>
      <c r="F81" s="24">
        <f t="shared" si="19"/>
        <v>44256</v>
      </c>
      <c r="G81" s="24">
        <f t="shared" si="19"/>
        <v>44259</v>
      </c>
      <c r="H81" s="24">
        <f t="shared" si="19"/>
        <v>44264</v>
      </c>
      <c r="I81" s="24">
        <f t="shared" si="15"/>
        <v>44305</v>
      </c>
      <c r="J81" s="24">
        <f t="shared" si="16"/>
        <v>44303</v>
      </c>
      <c r="K81" s="15"/>
      <c r="L81" s="15"/>
    </row>
    <row r="82" spans="2:12" ht="12.75" customHeight="1" x14ac:dyDescent="0.25">
      <c r="B82" s="151" t="str">
        <f t="shared" si="13"/>
        <v>KOTA LEMBAH</v>
      </c>
      <c r="C82" s="152"/>
      <c r="D82" s="152"/>
      <c r="E82" s="100" t="str">
        <f t="shared" ref="E82:H82" si="20">E47</f>
        <v>190</v>
      </c>
      <c r="F82" s="24">
        <f t="shared" si="20"/>
        <v>44266</v>
      </c>
      <c r="G82" s="24">
        <f t="shared" si="20"/>
        <v>44272</v>
      </c>
      <c r="H82" s="24">
        <f t="shared" si="20"/>
        <v>44276</v>
      </c>
      <c r="I82" s="24">
        <f t="shared" si="15"/>
        <v>44318</v>
      </c>
      <c r="J82" s="24">
        <f t="shared" si="16"/>
        <v>44316</v>
      </c>
      <c r="K82" s="15"/>
      <c r="L82" s="15"/>
    </row>
    <row r="83" spans="2:12" ht="12.75" customHeight="1" x14ac:dyDescent="0.25">
      <c r="B83" s="57"/>
      <c r="C83" s="58"/>
      <c r="D83" s="58"/>
      <c r="E83" s="18"/>
      <c r="F83" s="19"/>
      <c r="G83" s="19"/>
      <c r="H83" s="19"/>
      <c r="I83" s="19"/>
      <c r="J83" s="19"/>
      <c r="K83" s="15"/>
      <c r="L83" s="15"/>
    </row>
    <row r="84" spans="2:12" ht="12.75" customHeight="1" x14ac:dyDescent="0.25">
      <c r="B84" s="154"/>
      <c r="C84" s="154"/>
      <c r="D84" s="154"/>
      <c r="E84" s="18"/>
      <c r="F84" s="19"/>
      <c r="G84" s="19"/>
      <c r="H84" s="19"/>
      <c r="I84" s="19"/>
      <c r="J84" s="19"/>
      <c r="K84" s="15"/>
      <c r="L84" s="15"/>
    </row>
    <row r="85" spans="2:12" ht="12.75" customHeight="1" x14ac:dyDescent="0.25">
      <c r="B85" s="16"/>
      <c r="C85" s="16"/>
      <c r="D85" s="16"/>
      <c r="E85" s="16"/>
      <c r="F85" s="16"/>
      <c r="G85" s="16"/>
      <c r="H85" s="16"/>
      <c r="I85" s="2"/>
      <c r="J85" s="2"/>
    </row>
    <row r="86" spans="2:12" ht="12.75" customHeight="1" x14ac:dyDescent="0.25">
      <c r="B86" s="31" t="s">
        <v>55</v>
      </c>
      <c r="C86" s="31"/>
      <c r="D86" s="31"/>
      <c r="E86" s="31"/>
      <c r="F86" s="31"/>
      <c r="G86" s="31"/>
      <c r="H86" s="31"/>
      <c r="I86" s="27"/>
      <c r="J86" s="27"/>
      <c r="K86" s="9"/>
      <c r="L86" s="9"/>
    </row>
    <row r="87" spans="2:12" ht="12.75" customHeight="1" x14ac:dyDescent="0.25">
      <c r="B87" s="144" t="s">
        <v>3</v>
      </c>
      <c r="C87" s="144"/>
      <c r="D87" s="144"/>
      <c r="E87" s="20" t="s">
        <v>1</v>
      </c>
      <c r="F87" s="10" t="s">
        <v>52</v>
      </c>
      <c r="G87" s="21" t="s">
        <v>4</v>
      </c>
      <c r="H87" s="28" t="s">
        <v>2</v>
      </c>
      <c r="I87" s="20" t="s">
        <v>16</v>
      </c>
      <c r="J87" s="44" t="s">
        <v>27</v>
      </c>
      <c r="K87" s="45"/>
      <c r="L87" s="49"/>
    </row>
    <row r="88" spans="2:12" ht="12.75" customHeight="1" x14ac:dyDescent="0.25">
      <c r="B88" s="151" t="str">
        <f t="shared" ref="B88:B94" si="21">B42</f>
        <v>BERNHARD SCHULTE</v>
      </c>
      <c r="C88" s="152"/>
      <c r="D88" s="152"/>
      <c r="E88" s="25" t="str">
        <f t="shared" ref="E88:E94" si="22">E42</f>
        <v>236N</v>
      </c>
      <c r="F88" s="24">
        <f t="shared" ref="F88:F93" si="23">F43</f>
        <v>44239</v>
      </c>
      <c r="G88" s="24">
        <f t="shared" ref="G88:H94" si="24">G42</f>
        <v>44235</v>
      </c>
      <c r="H88" s="24">
        <f t="shared" si="24"/>
        <v>44238</v>
      </c>
      <c r="I88" s="24">
        <f>I42+27</f>
        <v>44278</v>
      </c>
      <c r="J88" s="24">
        <f>I42+29</f>
        <v>44280</v>
      </c>
      <c r="K88" s="15"/>
      <c r="L88" s="15"/>
    </row>
    <row r="89" spans="2:12" ht="12.75" customHeight="1" x14ac:dyDescent="0.25">
      <c r="B89" s="151" t="str">
        <f t="shared" si="21"/>
        <v>OMITTING BRISBANE</v>
      </c>
      <c r="C89" s="152"/>
      <c r="D89" s="152"/>
      <c r="E89" s="25" t="str">
        <f t="shared" si="22"/>
        <v>-</v>
      </c>
      <c r="F89" s="24">
        <f t="shared" si="23"/>
        <v>44242</v>
      </c>
      <c r="G89" s="24">
        <f t="shared" si="24"/>
        <v>44243</v>
      </c>
      <c r="H89" s="24">
        <f t="shared" si="24"/>
        <v>44247</v>
      </c>
      <c r="I89" s="24">
        <f t="shared" ref="I89:I94" si="25">I43+27</f>
        <v>44286</v>
      </c>
      <c r="J89" s="24">
        <f t="shared" ref="J89:J94" si="26">I43+29</f>
        <v>44288</v>
      </c>
      <c r="K89" s="15"/>
      <c r="L89" s="15"/>
    </row>
    <row r="90" spans="2:12" ht="12.75" customHeight="1" x14ac:dyDescent="0.25">
      <c r="B90" s="151" t="str">
        <f t="shared" si="21"/>
        <v>OEL BADRINATH</v>
      </c>
      <c r="C90" s="152"/>
      <c r="D90" s="152"/>
      <c r="E90" s="25" t="str">
        <f t="shared" si="22"/>
        <v>732</v>
      </c>
      <c r="F90" s="24">
        <f t="shared" si="23"/>
        <v>44251</v>
      </c>
      <c r="G90" s="24">
        <f t="shared" si="24"/>
        <v>44244</v>
      </c>
      <c r="H90" s="24">
        <f t="shared" si="24"/>
        <v>43882</v>
      </c>
      <c r="I90" s="24">
        <f t="shared" si="25"/>
        <v>43923</v>
      </c>
      <c r="J90" s="24">
        <f t="shared" si="26"/>
        <v>43925</v>
      </c>
      <c r="K90" s="15"/>
      <c r="L90" s="15"/>
    </row>
    <row r="91" spans="2:12" ht="12.75" customHeight="1" x14ac:dyDescent="0.25">
      <c r="B91" s="151" t="str">
        <f t="shared" si="21"/>
        <v>MAINE TRADER</v>
      </c>
      <c r="C91" s="152"/>
      <c r="D91" s="152"/>
      <c r="E91" s="25" t="str">
        <f t="shared" si="22"/>
        <v>028N</v>
      </c>
      <c r="F91" s="24">
        <f t="shared" si="23"/>
        <v>44256</v>
      </c>
      <c r="G91" s="24">
        <f t="shared" si="24"/>
        <v>44253</v>
      </c>
      <c r="H91" s="24">
        <f t="shared" si="24"/>
        <v>44259</v>
      </c>
      <c r="I91" s="24">
        <f t="shared" si="25"/>
        <v>44300</v>
      </c>
      <c r="J91" s="24">
        <f t="shared" si="26"/>
        <v>44302</v>
      </c>
      <c r="K91" s="15"/>
      <c r="L91" s="15"/>
    </row>
    <row r="92" spans="2:12" ht="12.75" customHeight="1" x14ac:dyDescent="0.25">
      <c r="B92" s="151" t="str">
        <f t="shared" si="21"/>
        <v>TIANJIN BRIDGE</v>
      </c>
      <c r="C92" s="152"/>
      <c r="D92" s="152"/>
      <c r="E92" s="25" t="str">
        <f t="shared" si="22"/>
        <v>150N</v>
      </c>
      <c r="F92" s="24">
        <f t="shared" si="23"/>
        <v>44266</v>
      </c>
      <c r="G92" s="24">
        <f t="shared" si="24"/>
        <v>44259</v>
      </c>
      <c r="H92" s="24">
        <f t="shared" si="24"/>
        <v>44264</v>
      </c>
      <c r="I92" s="24">
        <f t="shared" si="25"/>
        <v>44303</v>
      </c>
      <c r="J92" s="24">
        <f t="shared" si="26"/>
        <v>44305</v>
      </c>
      <c r="K92" s="15"/>
      <c r="L92" s="15"/>
    </row>
    <row r="93" spans="2:12" ht="12.75" customHeight="1" x14ac:dyDescent="0.25">
      <c r="B93" s="151" t="str">
        <f t="shared" si="21"/>
        <v>KOTA LEMBAH</v>
      </c>
      <c r="C93" s="152"/>
      <c r="D93" s="152"/>
      <c r="E93" s="25" t="str">
        <f t="shared" si="22"/>
        <v>190</v>
      </c>
      <c r="F93" s="24">
        <f t="shared" si="23"/>
        <v>44266</v>
      </c>
      <c r="G93" s="24">
        <f t="shared" si="24"/>
        <v>44272</v>
      </c>
      <c r="H93" s="24">
        <f t="shared" si="24"/>
        <v>44276</v>
      </c>
      <c r="I93" s="24">
        <f t="shared" si="25"/>
        <v>44316</v>
      </c>
      <c r="J93" s="24">
        <f t="shared" si="26"/>
        <v>44318</v>
      </c>
      <c r="K93" s="15"/>
      <c r="L93" s="15"/>
    </row>
    <row r="94" spans="2:12" ht="12.75" customHeight="1" x14ac:dyDescent="0.25">
      <c r="B94" s="151" t="str">
        <f t="shared" si="21"/>
        <v>BERNHARD SCHULTE</v>
      </c>
      <c r="C94" s="152"/>
      <c r="D94" s="152"/>
      <c r="E94" s="25" t="str">
        <f t="shared" si="22"/>
        <v>237N</v>
      </c>
      <c r="F94" s="24">
        <f>F51</f>
        <v>0</v>
      </c>
      <c r="G94" s="24">
        <f t="shared" si="24"/>
        <v>44272</v>
      </c>
      <c r="H94" s="24">
        <f t="shared" si="24"/>
        <v>44277</v>
      </c>
      <c r="I94" s="24">
        <f t="shared" si="25"/>
        <v>44317</v>
      </c>
      <c r="J94" s="24">
        <f t="shared" si="26"/>
        <v>44319</v>
      </c>
      <c r="K94" s="15"/>
      <c r="L94" s="15"/>
    </row>
    <row r="95" spans="2:12" ht="12.75" customHeight="1" x14ac:dyDescent="0.25">
      <c r="B95" s="51"/>
      <c r="C95" s="17"/>
      <c r="D95" s="17"/>
      <c r="E95" s="18"/>
      <c r="F95" s="19"/>
      <c r="G95" s="19"/>
      <c r="H95" s="19"/>
      <c r="I95" s="19"/>
      <c r="J95" s="19"/>
      <c r="K95" s="15"/>
      <c r="L95" s="15"/>
    </row>
    <row r="96" spans="2:12" ht="12.75" customHeight="1" x14ac:dyDescent="0.25">
      <c r="B96" s="3"/>
    </row>
    <row r="97" spans="1:26" ht="12.75" customHeight="1" x14ac:dyDescent="0.25">
      <c r="B97" s="160" t="s">
        <v>54</v>
      </c>
      <c r="C97" s="160"/>
      <c r="D97" s="160"/>
      <c r="E97" s="160"/>
      <c r="F97" s="160"/>
      <c r="G97" s="160"/>
      <c r="H97" s="160"/>
      <c r="I97" s="160"/>
      <c r="J97" s="9"/>
      <c r="K97" s="9"/>
      <c r="L97" s="9"/>
    </row>
    <row r="98" spans="1:26" ht="12.75" customHeight="1" x14ac:dyDescent="0.25">
      <c r="B98" s="155" t="s">
        <v>3</v>
      </c>
      <c r="C98" s="155"/>
      <c r="D98" s="155"/>
      <c r="E98" s="20" t="s">
        <v>1</v>
      </c>
      <c r="F98" s="10" t="s">
        <v>52</v>
      </c>
      <c r="G98" s="21" t="s">
        <v>4</v>
      </c>
      <c r="H98" s="28" t="s">
        <v>2</v>
      </c>
      <c r="I98" s="28" t="s">
        <v>41</v>
      </c>
      <c r="J98" s="20" t="s">
        <v>29</v>
      </c>
      <c r="K98" s="20" t="s">
        <v>8</v>
      </c>
      <c r="L98" s="44" t="s">
        <v>30</v>
      </c>
      <c r="M98" s="45"/>
    </row>
    <row r="99" spans="1:26" s="14" customFormat="1" ht="12.75" customHeight="1" x14ac:dyDescent="0.25">
      <c r="A99" s="86"/>
      <c r="B99" s="153" t="str">
        <f t="shared" ref="B99:B105" si="27">B42</f>
        <v>BERNHARD SCHULTE</v>
      </c>
      <c r="C99" s="153"/>
      <c r="D99" s="153"/>
      <c r="E99" s="22" t="str">
        <f t="shared" ref="E99:H105" si="28">E42</f>
        <v>236N</v>
      </c>
      <c r="F99" s="23">
        <f t="shared" si="28"/>
        <v>44230</v>
      </c>
      <c r="G99" s="23">
        <f t="shared" si="28"/>
        <v>44235</v>
      </c>
      <c r="H99" s="23">
        <f t="shared" si="28"/>
        <v>44238</v>
      </c>
      <c r="I99" s="24">
        <f>I42+6</f>
        <v>44257</v>
      </c>
      <c r="J99" s="24">
        <f>I42+11</f>
        <v>44262</v>
      </c>
      <c r="K99" s="24">
        <f>I42+9</f>
        <v>44260</v>
      </c>
      <c r="L99" s="115">
        <f>I42+9</f>
        <v>44260</v>
      </c>
      <c r="M99" s="117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</row>
    <row r="100" spans="1:26" s="35" customFormat="1" ht="12.75" customHeight="1" x14ac:dyDescent="0.25">
      <c r="A100" s="86"/>
      <c r="B100" s="153" t="str">
        <f t="shared" si="27"/>
        <v>OMITTING BRISBANE</v>
      </c>
      <c r="C100" s="153"/>
      <c r="D100" s="153"/>
      <c r="E100" s="22" t="str">
        <f t="shared" si="28"/>
        <v>-</v>
      </c>
      <c r="F100" s="23">
        <f t="shared" si="28"/>
        <v>44239</v>
      </c>
      <c r="G100" s="23">
        <f t="shared" si="28"/>
        <v>44243</v>
      </c>
      <c r="H100" s="23">
        <f t="shared" si="28"/>
        <v>44247</v>
      </c>
      <c r="I100" s="24">
        <f t="shared" ref="I100:I105" si="29">I43+6</f>
        <v>44265</v>
      </c>
      <c r="J100" s="24">
        <f t="shared" ref="J100:J105" si="30">I43+11</f>
        <v>44270</v>
      </c>
      <c r="K100" s="24">
        <f t="shared" ref="K100:K105" si="31">I43+9</f>
        <v>44268</v>
      </c>
      <c r="L100" s="115">
        <f t="shared" ref="L100:L105" si="32">I43+9</f>
        <v>44268</v>
      </c>
      <c r="M100" s="117"/>
    </row>
    <row r="101" spans="1:26" s="35" customFormat="1" ht="12.75" customHeight="1" x14ac:dyDescent="0.25">
      <c r="A101" s="86"/>
      <c r="B101" s="153" t="str">
        <f t="shared" si="27"/>
        <v>OEL BADRINATH</v>
      </c>
      <c r="C101" s="153"/>
      <c r="D101" s="153"/>
      <c r="E101" s="22" t="str">
        <f t="shared" si="28"/>
        <v>732</v>
      </c>
      <c r="F101" s="23">
        <f t="shared" si="28"/>
        <v>44242</v>
      </c>
      <c r="G101" s="23">
        <f t="shared" si="28"/>
        <v>44244</v>
      </c>
      <c r="H101" s="23">
        <f t="shared" si="28"/>
        <v>43882</v>
      </c>
      <c r="I101" s="24">
        <f t="shared" si="29"/>
        <v>43902</v>
      </c>
      <c r="J101" s="24">
        <f t="shared" si="30"/>
        <v>43907</v>
      </c>
      <c r="K101" s="24">
        <f t="shared" si="31"/>
        <v>43905</v>
      </c>
      <c r="L101" s="115">
        <f t="shared" si="32"/>
        <v>43905</v>
      </c>
      <c r="M101" s="117"/>
    </row>
    <row r="102" spans="1:26" s="35" customFormat="1" ht="12.75" customHeight="1" x14ac:dyDescent="0.25">
      <c r="A102" s="86"/>
      <c r="B102" s="153" t="str">
        <f t="shared" si="27"/>
        <v>MAINE TRADER</v>
      </c>
      <c r="C102" s="153"/>
      <c r="D102" s="153"/>
      <c r="E102" s="22" t="str">
        <f t="shared" si="28"/>
        <v>028N</v>
      </c>
      <c r="F102" s="23">
        <f t="shared" si="28"/>
        <v>44251</v>
      </c>
      <c r="G102" s="23">
        <f t="shared" si="28"/>
        <v>44253</v>
      </c>
      <c r="H102" s="23">
        <f t="shared" si="28"/>
        <v>44259</v>
      </c>
      <c r="I102" s="24">
        <f t="shared" si="29"/>
        <v>44279</v>
      </c>
      <c r="J102" s="24">
        <f t="shared" si="30"/>
        <v>44284</v>
      </c>
      <c r="K102" s="24">
        <f t="shared" si="31"/>
        <v>44282</v>
      </c>
      <c r="L102" s="115">
        <f t="shared" si="32"/>
        <v>44282</v>
      </c>
      <c r="M102" s="117"/>
    </row>
    <row r="103" spans="1:26" s="35" customFormat="1" ht="12.75" customHeight="1" x14ac:dyDescent="0.25">
      <c r="A103" s="86"/>
      <c r="B103" s="153" t="str">
        <f t="shared" si="27"/>
        <v>TIANJIN BRIDGE</v>
      </c>
      <c r="C103" s="153"/>
      <c r="D103" s="153"/>
      <c r="E103" s="22" t="str">
        <f t="shared" si="28"/>
        <v>150N</v>
      </c>
      <c r="F103" s="23">
        <f t="shared" si="28"/>
        <v>44256</v>
      </c>
      <c r="G103" s="23">
        <f t="shared" si="28"/>
        <v>44259</v>
      </c>
      <c r="H103" s="23">
        <f t="shared" si="28"/>
        <v>44264</v>
      </c>
      <c r="I103" s="24">
        <f t="shared" si="29"/>
        <v>44282</v>
      </c>
      <c r="J103" s="24">
        <f t="shared" si="30"/>
        <v>44287</v>
      </c>
      <c r="K103" s="24">
        <f t="shared" si="31"/>
        <v>44285</v>
      </c>
      <c r="L103" s="115">
        <f t="shared" si="32"/>
        <v>44285</v>
      </c>
      <c r="M103" s="117"/>
    </row>
    <row r="104" spans="1:26" s="35" customFormat="1" ht="12.75" customHeight="1" x14ac:dyDescent="0.25">
      <c r="A104" s="86"/>
      <c r="B104" s="153" t="str">
        <f t="shared" si="27"/>
        <v>KOTA LEMBAH</v>
      </c>
      <c r="C104" s="153"/>
      <c r="D104" s="153"/>
      <c r="E104" s="22" t="str">
        <f t="shared" si="28"/>
        <v>190</v>
      </c>
      <c r="F104" s="23">
        <f t="shared" si="28"/>
        <v>44266</v>
      </c>
      <c r="G104" s="23">
        <f t="shared" si="28"/>
        <v>44272</v>
      </c>
      <c r="H104" s="23">
        <f t="shared" si="28"/>
        <v>44276</v>
      </c>
      <c r="I104" s="24">
        <f t="shared" si="29"/>
        <v>44295</v>
      </c>
      <c r="J104" s="24">
        <f t="shared" si="30"/>
        <v>44300</v>
      </c>
      <c r="K104" s="24">
        <f t="shared" si="31"/>
        <v>44298</v>
      </c>
      <c r="L104" s="115">
        <f t="shared" si="32"/>
        <v>44298</v>
      </c>
      <c r="M104" s="117"/>
    </row>
    <row r="105" spans="1:26" s="35" customFormat="1" ht="12.75" customHeight="1" x14ac:dyDescent="0.25">
      <c r="A105" s="86"/>
      <c r="B105" s="153" t="str">
        <f t="shared" si="27"/>
        <v>BERNHARD SCHULTE</v>
      </c>
      <c r="C105" s="153"/>
      <c r="D105" s="153"/>
      <c r="E105" s="22" t="str">
        <f t="shared" si="28"/>
        <v>237N</v>
      </c>
      <c r="F105" s="23">
        <f t="shared" si="28"/>
        <v>44266</v>
      </c>
      <c r="G105" s="23">
        <f t="shared" si="28"/>
        <v>44272</v>
      </c>
      <c r="H105" s="23">
        <f t="shared" si="28"/>
        <v>44277</v>
      </c>
      <c r="I105" s="24">
        <f t="shared" si="29"/>
        <v>44296</v>
      </c>
      <c r="J105" s="24">
        <f t="shared" si="30"/>
        <v>44301</v>
      </c>
      <c r="K105" s="24">
        <f t="shared" si="31"/>
        <v>44299</v>
      </c>
      <c r="L105" s="115">
        <f t="shared" si="32"/>
        <v>44299</v>
      </c>
      <c r="M105" s="118"/>
    </row>
    <row r="106" spans="1:26" ht="12.75" customHeight="1" x14ac:dyDescent="0.25">
      <c r="B106" s="3"/>
      <c r="C106" s="32"/>
      <c r="D106" s="33"/>
      <c r="E106" s="33"/>
      <c r="F106" s="33"/>
      <c r="G106" s="33"/>
      <c r="H106" s="19"/>
      <c r="I106" s="32"/>
      <c r="L106" s="2"/>
    </row>
    <row r="107" spans="1:26" ht="12.75" customHeight="1" x14ac:dyDescent="0.25">
      <c r="B107" s="3"/>
      <c r="C107" s="32"/>
      <c r="D107" s="33"/>
      <c r="E107" s="33"/>
      <c r="F107" s="33"/>
      <c r="G107" s="33"/>
      <c r="H107" s="19"/>
      <c r="I107" s="32"/>
      <c r="L107" s="2"/>
    </row>
    <row r="108" spans="1:26" ht="12.75" customHeight="1" x14ac:dyDescent="0.25">
      <c r="B108" s="160" t="s">
        <v>89</v>
      </c>
      <c r="C108" s="160"/>
      <c r="D108" s="160"/>
      <c r="E108" s="160"/>
      <c r="F108" s="160"/>
      <c r="G108" s="160"/>
      <c r="H108" s="160"/>
      <c r="I108" s="31"/>
      <c r="J108" s="50"/>
      <c r="K108" s="9"/>
      <c r="L108" s="9"/>
    </row>
    <row r="109" spans="1:26" ht="12.75" customHeight="1" x14ac:dyDescent="0.25">
      <c r="B109" s="148" t="s">
        <v>3</v>
      </c>
      <c r="C109" s="149"/>
      <c r="D109" s="150"/>
      <c r="E109" s="20" t="s">
        <v>1</v>
      </c>
      <c r="F109" s="10" t="s">
        <v>52</v>
      </c>
      <c r="G109" s="21" t="s">
        <v>4</v>
      </c>
      <c r="H109" s="28" t="s">
        <v>2</v>
      </c>
      <c r="I109" s="28" t="s">
        <v>17</v>
      </c>
      <c r="J109" s="48" t="s">
        <v>42</v>
      </c>
    </row>
    <row r="110" spans="1:26" ht="12.75" customHeight="1" x14ac:dyDescent="0.25">
      <c r="B110" s="174" t="str">
        <f t="shared" ref="B110:B115" si="33">B32</f>
        <v>COSCO FELIXSTOWE</v>
      </c>
      <c r="C110" s="173"/>
      <c r="D110" s="173"/>
      <c r="E110" s="22" t="str">
        <f t="shared" ref="E110:H115" si="34">E32</f>
        <v>163N</v>
      </c>
      <c r="F110" s="23">
        <f t="shared" si="34"/>
        <v>44235</v>
      </c>
      <c r="G110" s="23">
        <f t="shared" si="34"/>
        <v>44238</v>
      </c>
      <c r="H110" s="23">
        <f t="shared" si="34"/>
        <v>44242</v>
      </c>
      <c r="I110" s="23">
        <f>I32+8</f>
        <v>44264</v>
      </c>
      <c r="J110" s="23">
        <f>I32+10</f>
        <v>44266</v>
      </c>
    </row>
    <row r="111" spans="1:26" ht="12.75" customHeight="1" x14ac:dyDescent="0.25">
      <c r="B111" s="174" t="str">
        <f t="shared" si="33"/>
        <v>OOCL KUALA LUMPUR</v>
      </c>
      <c r="C111" s="173"/>
      <c r="D111" s="173"/>
      <c r="E111" s="22" t="str">
        <f t="shared" si="34"/>
        <v>142N</v>
      </c>
      <c r="F111" s="23">
        <f t="shared" si="34"/>
        <v>44238</v>
      </c>
      <c r="G111" s="23">
        <f t="shared" si="34"/>
        <v>44243</v>
      </c>
      <c r="H111" s="23">
        <f t="shared" si="34"/>
        <v>44248</v>
      </c>
      <c r="I111" s="98">
        <f t="shared" ref="I111:I115" si="35">I33+8</f>
        <v>44271</v>
      </c>
      <c r="J111" s="98">
        <f t="shared" ref="J111:J115" si="36">I33+10</f>
        <v>44273</v>
      </c>
    </row>
    <row r="112" spans="1:26" ht="12.75" customHeight="1" x14ac:dyDescent="0.25">
      <c r="B112" s="174" t="str">
        <f t="shared" si="33"/>
        <v>XIN YAN TAI</v>
      </c>
      <c r="C112" s="173"/>
      <c r="D112" s="173"/>
      <c r="E112" s="22" t="str">
        <f t="shared" si="34"/>
        <v>209N</v>
      </c>
      <c r="F112" s="23">
        <f t="shared" si="34"/>
        <v>44242</v>
      </c>
      <c r="G112" s="23">
        <f t="shared" si="34"/>
        <v>44245</v>
      </c>
      <c r="H112" s="23">
        <f t="shared" si="34"/>
        <v>44251</v>
      </c>
      <c r="I112" s="98">
        <f t="shared" si="35"/>
        <v>44278</v>
      </c>
      <c r="J112" s="98">
        <f t="shared" si="36"/>
        <v>44280</v>
      </c>
    </row>
    <row r="113" spans="1:26" ht="12.75" customHeight="1" x14ac:dyDescent="0.25">
      <c r="B113" s="174" t="str">
        <f t="shared" si="33"/>
        <v>COSCO HONG KONG</v>
      </c>
      <c r="C113" s="173"/>
      <c r="D113" s="173"/>
      <c r="E113" s="22" t="str">
        <f t="shared" si="34"/>
        <v>157N</v>
      </c>
      <c r="F113" s="23">
        <f t="shared" si="34"/>
        <v>44249</v>
      </c>
      <c r="G113" s="23">
        <f t="shared" si="34"/>
        <v>44251</v>
      </c>
      <c r="H113" s="23">
        <f t="shared" si="34"/>
        <v>44256</v>
      </c>
      <c r="I113" s="98">
        <f t="shared" si="35"/>
        <v>44285</v>
      </c>
      <c r="J113" s="98">
        <f t="shared" si="36"/>
        <v>44287</v>
      </c>
    </row>
    <row r="114" spans="1:26" ht="12.75" customHeight="1" x14ac:dyDescent="0.25">
      <c r="B114" s="174" t="str">
        <f t="shared" si="33"/>
        <v>OOCL ITALY</v>
      </c>
      <c r="C114" s="173"/>
      <c r="D114" s="173"/>
      <c r="E114" s="22" t="str">
        <f t="shared" si="34"/>
        <v>109N</v>
      </c>
      <c r="F114" s="23">
        <f t="shared" si="34"/>
        <v>44256</v>
      </c>
      <c r="G114" s="23">
        <f t="shared" si="34"/>
        <v>44258</v>
      </c>
      <c r="H114" s="23">
        <f t="shared" si="34"/>
        <v>44263</v>
      </c>
      <c r="I114" s="98">
        <f t="shared" si="35"/>
        <v>44292</v>
      </c>
      <c r="J114" s="98">
        <f t="shared" si="36"/>
        <v>44294</v>
      </c>
    </row>
    <row r="115" spans="1:26" ht="12.75" customHeight="1" x14ac:dyDescent="0.25">
      <c r="B115" s="174" t="str">
        <f t="shared" si="33"/>
        <v>COSCO FELIXSTOWE</v>
      </c>
      <c r="C115" s="173"/>
      <c r="D115" s="173"/>
      <c r="E115" s="22" t="str">
        <f t="shared" si="34"/>
        <v>164N</v>
      </c>
      <c r="F115" s="23">
        <f t="shared" si="34"/>
        <v>44266</v>
      </c>
      <c r="G115" s="23">
        <f t="shared" si="34"/>
        <v>44272</v>
      </c>
      <c r="H115" s="23">
        <f t="shared" si="34"/>
        <v>44277</v>
      </c>
      <c r="I115" s="98">
        <f t="shared" si="35"/>
        <v>44299</v>
      </c>
      <c r="J115" s="98">
        <f t="shared" si="36"/>
        <v>44301</v>
      </c>
    </row>
    <row r="116" spans="1:26" ht="12.75" customHeight="1" x14ac:dyDescent="0.25">
      <c r="B116" s="69"/>
      <c r="C116" s="70"/>
      <c r="D116" s="70"/>
      <c r="E116" s="55"/>
      <c r="F116" s="15"/>
      <c r="G116" s="15"/>
      <c r="H116" s="15"/>
      <c r="I116" s="15"/>
      <c r="J116" s="15"/>
      <c r="K116" s="15"/>
      <c r="L116" s="15"/>
    </row>
    <row r="117" spans="1:26" s="14" customFormat="1" ht="12.75" customHeight="1" x14ac:dyDescent="0.25">
      <c r="A117" s="86"/>
      <c r="B117" s="16"/>
      <c r="C117" s="16"/>
      <c r="D117" s="16"/>
      <c r="E117" s="16"/>
      <c r="F117" s="16"/>
      <c r="G117" s="16"/>
      <c r="H117" s="16"/>
      <c r="I117" s="16"/>
      <c r="J117" s="16"/>
      <c r="K117" s="1"/>
      <c r="L117" s="1"/>
      <c r="N117" s="56"/>
      <c r="O117" s="56"/>
      <c r="P117" s="56"/>
      <c r="Q117" s="56"/>
      <c r="R117" s="56"/>
      <c r="S117" s="56"/>
      <c r="T117" s="56"/>
      <c r="U117" s="56"/>
      <c r="V117" s="56"/>
      <c r="W117" s="56"/>
      <c r="X117" s="56"/>
      <c r="Y117" s="56"/>
      <c r="Z117" s="56"/>
    </row>
    <row r="118" spans="1:26" ht="12.75" customHeight="1" x14ac:dyDescent="0.25">
      <c r="B118" s="160" t="s">
        <v>90</v>
      </c>
      <c r="C118" s="160"/>
      <c r="D118" s="160"/>
      <c r="E118" s="160"/>
      <c r="F118" s="160"/>
      <c r="G118" s="160"/>
      <c r="H118" s="160"/>
      <c r="I118" s="9"/>
      <c r="J118" s="9"/>
      <c r="K118" s="9"/>
      <c r="L118" s="9"/>
    </row>
    <row r="119" spans="1:26" ht="12.75" customHeight="1" x14ac:dyDescent="0.25">
      <c r="B119" s="144" t="s">
        <v>3</v>
      </c>
      <c r="C119" s="144"/>
      <c r="D119" s="144"/>
      <c r="E119" s="20" t="s">
        <v>1</v>
      </c>
      <c r="F119" s="10" t="s">
        <v>52</v>
      </c>
      <c r="G119" s="34" t="s">
        <v>4</v>
      </c>
      <c r="H119" s="28" t="s">
        <v>2</v>
      </c>
      <c r="I119" s="28" t="s">
        <v>43</v>
      </c>
      <c r="J119" s="10" t="s">
        <v>44</v>
      </c>
      <c r="K119" s="42" t="s">
        <v>46</v>
      </c>
      <c r="L119" s="53" t="s">
        <v>45</v>
      </c>
    </row>
    <row r="120" spans="1:26" s="14" customFormat="1" ht="12.75" customHeight="1" x14ac:dyDescent="0.25">
      <c r="A120" s="86"/>
      <c r="B120" s="161" t="str">
        <f t="shared" ref="B120:B126" si="37">B42</f>
        <v>BERNHARD SCHULTE</v>
      </c>
      <c r="C120" s="162"/>
      <c r="D120" s="163"/>
      <c r="E120" s="22" t="str">
        <f t="shared" ref="E120:G126" si="38">E42</f>
        <v>236N</v>
      </c>
      <c r="F120" s="23">
        <f t="shared" si="38"/>
        <v>44230</v>
      </c>
      <c r="G120" s="23">
        <f t="shared" si="38"/>
        <v>44235</v>
      </c>
      <c r="H120" s="23">
        <f t="shared" ref="H120:H126" si="39">I42</f>
        <v>44251</v>
      </c>
      <c r="I120" s="23">
        <f>I42+12</f>
        <v>44263</v>
      </c>
      <c r="J120" s="24">
        <f>I42+12</f>
        <v>44263</v>
      </c>
      <c r="K120" s="24">
        <f>I42+10</f>
        <v>44261</v>
      </c>
      <c r="L120" s="37">
        <f>I42+15</f>
        <v>44266</v>
      </c>
      <c r="N120" s="56"/>
      <c r="O120" s="56"/>
      <c r="P120" s="56"/>
      <c r="Q120" s="56"/>
      <c r="R120" s="56"/>
      <c r="S120" s="56"/>
      <c r="T120" s="56"/>
      <c r="U120" s="56"/>
      <c r="V120" s="56"/>
      <c r="W120" s="56"/>
      <c r="X120" s="56"/>
      <c r="Y120" s="56"/>
      <c r="Z120" s="56"/>
    </row>
    <row r="121" spans="1:26" s="14" customFormat="1" ht="12.75" customHeight="1" x14ac:dyDescent="0.25">
      <c r="A121" s="86"/>
      <c r="B121" s="161" t="str">
        <f t="shared" si="37"/>
        <v>OMITTING BRISBANE</v>
      </c>
      <c r="C121" s="162"/>
      <c r="D121" s="163"/>
      <c r="E121" s="22" t="str">
        <f t="shared" si="38"/>
        <v>-</v>
      </c>
      <c r="F121" s="23">
        <f t="shared" si="38"/>
        <v>44239</v>
      </c>
      <c r="G121" s="23">
        <f t="shared" si="38"/>
        <v>44243</v>
      </c>
      <c r="H121" s="23">
        <f t="shared" si="39"/>
        <v>44259</v>
      </c>
      <c r="I121" s="98">
        <f t="shared" ref="I121:I126" si="40">I43+12</f>
        <v>44271</v>
      </c>
      <c r="J121" s="24">
        <f t="shared" ref="J121:J126" si="41">I43+12</f>
        <v>44271</v>
      </c>
      <c r="K121" s="24">
        <f t="shared" ref="K121:K126" si="42">I43+10</f>
        <v>44269</v>
      </c>
      <c r="L121" s="37">
        <f t="shared" ref="L121:L126" si="43">I43+15</f>
        <v>44274</v>
      </c>
      <c r="N121" s="56"/>
      <c r="O121" s="56"/>
      <c r="P121" s="56"/>
      <c r="Q121" s="56"/>
      <c r="R121" s="56"/>
      <c r="S121" s="56"/>
      <c r="T121" s="56"/>
      <c r="U121" s="56"/>
      <c r="V121" s="56"/>
      <c r="W121" s="56"/>
      <c r="X121" s="56"/>
      <c r="Y121" s="56"/>
      <c r="Z121" s="56"/>
    </row>
    <row r="122" spans="1:26" s="14" customFormat="1" ht="12.75" customHeight="1" x14ac:dyDescent="0.25">
      <c r="A122" s="86"/>
      <c r="B122" s="161" t="str">
        <f t="shared" si="37"/>
        <v>OEL BADRINATH</v>
      </c>
      <c r="C122" s="162"/>
      <c r="D122" s="163"/>
      <c r="E122" s="22" t="str">
        <f t="shared" si="38"/>
        <v>732</v>
      </c>
      <c r="F122" s="23">
        <f t="shared" si="38"/>
        <v>44242</v>
      </c>
      <c r="G122" s="23">
        <f t="shared" si="38"/>
        <v>44244</v>
      </c>
      <c r="H122" s="23">
        <f t="shared" si="39"/>
        <v>43896</v>
      </c>
      <c r="I122" s="98">
        <f t="shared" si="40"/>
        <v>43908</v>
      </c>
      <c r="J122" s="24">
        <f t="shared" si="41"/>
        <v>43908</v>
      </c>
      <c r="K122" s="24">
        <f t="shared" si="42"/>
        <v>43906</v>
      </c>
      <c r="L122" s="37">
        <f t="shared" si="43"/>
        <v>43911</v>
      </c>
      <c r="N122" s="56"/>
      <c r="O122" s="56"/>
      <c r="P122" s="56"/>
      <c r="Q122" s="56"/>
      <c r="R122" s="56"/>
      <c r="S122" s="56"/>
      <c r="T122" s="56"/>
      <c r="U122" s="56"/>
      <c r="V122" s="56"/>
      <c r="W122" s="56"/>
      <c r="X122" s="56"/>
      <c r="Y122" s="56"/>
      <c r="Z122" s="56"/>
    </row>
    <row r="123" spans="1:26" s="14" customFormat="1" ht="12.75" customHeight="1" x14ac:dyDescent="0.25">
      <c r="A123" s="86"/>
      <c r="B123" s="161" t="str">
        <f t="shared" si="37"/>
        <v>MAINE TRADER</v>
      </c>
      <c r="C123" s="162"/>
      <c r="D123" s="163"/>
      <c r="E123" s="22" t="str">
        <f t="shared" si="38"/>
        <v>028N</v>
      </c>
      <c r="F123" s="23">
        <f t="shared" si="38"/>
        <v>44251</v>
      </c>
      <c r="G123" s="23">
        <f t="shared" si="38"/>
        <v>44253</v>
      </c>
      <c r="H123" s="23">
        <f t="shared" si="39"/>
        <v>44273</v>
      </c>
      <c r="I123" s="98">
        <f t="shared" si="40"/>
        <v>44285</v>
      </c>
      <c r="J123" s="24">
        <f t="shared" si="41"/>
        <v>44285</v>
      </c>
      <c r="K123" s="24">
        <f t="shared" si="42"/>
        <v>44283</v>
      </c>
      <c r="L123" s="37">
        <f t="shared" si="43"/>
        <v>44288</v>
      </c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  <c r="Y123" s="56"/>
      <c r="Z123" s="56"/>
    </row>
    <row r="124" spans="1:26" s="14" customFormat="1" ht="12.75" customHeight="1" x14ac:dyDescent="0.25">
      <c r="A124" s="86"/>
      <c r="B124" s="161" t="str">
        <f t="shared" si="37"/>
        <v>TIANJIN BRIDGE</v>
      </c>
      <c r="C124" s="162"/>
      <c r="D124" s="163"/>
      <c r="E124" s="22" t="str">
        <f t="shared" si="38"/>
        <v>150N</v>
      </c>
      <c r="F124" s="23">
        <f t="shared" si="38"/>
        <v>44256</v>
      </c>
      <c r="G124" s="23">
        <f t="shared" si="38"/>
        <v>44259</v>
      </c>
      <c r="H124" s="23">
        <f t="shared" si="39"/>
        <v>44276</v>
      </c>
      <c r="I124" s="98">
        <f t="shared" si="40"/>
        <v>44288</v>
      </c>
      <c r="J124" s="24">
        <f t="shared" si="41"/>
        <v>44288</v>
      </c>
      <c r="K124" s="24">
        <f t="shared" si="42"/>
        <v>44286</v>
      </c>
      <c r="L124" s="37">
        <f t="shared" si="43"/>
        <v>44291</v>
      </c>
      <c r="N124" s="56"/>
      <c r="O124" s="56"/>
      <c r="P124" s="56"/>
      <c r="Q124" s="56"/>
      <c r="R124" s="56"/>
      <c r="S124" s="56"/>
      <c r="T124" s="56"/>
      <c r="U124" s="56"/>
      <c r="V124" s="56"/>
      <c r="W124" s="56"/>
      <c r="X124" s="56"/>
      <c r="Y124" s="56"/>
      <c r="Z124" s="56"/>
    </row>
    <row r="125" spans="1:26" s="14" customFormat="1" ht="12.75" customHeight="1" x14ac:dyDescent="0.25">
      <c r="A125" s="86"/>
      <c r="B125" s="161" t="str">
        <f t="shared" si="37"/>
        <v>KOTA LEMBAH</v>
      </c>
      <c r="C125" s="162"/>
      <c r="D125" s="163"/>
      <c r="E125" s="22" t="str">
        <f t="shared" si="38"/>
        <v>190</v>
      </c>
      <c r="F125" s="23">
        <f t="shared" si="38"/>
        <v>44266</v>
      </c>
      <c r="G125" s="23">
        <f t="shared" si="38"/>
        <v>44272</v>
      </c>
      <c r="H125" s="23">
        <f t="shared" si="39"/>
        <v>44289</v>
      </c>
      <c r="I125" s="98">
        <f t="shared" si="40"/>
        <v>44301</v>
      </c>
      <c r="J125" s="24">
        <f t="shared" si="41"/>
        <v>44301</v>
      </c>
      <c r="K125" s="24">
        <f t="shared" si="42"/>
        <v>44299</v>
      </c>
      <c r="L125" s="37">
        <f t="shared" si="43"/>
        <v>44304</v>
      </c>
      <c r="N125" s="56"/>
      <c r="O125" s="56"/>
      <c r="P125" s="56"/>
      <c r="Q125" s="56"/>
      <c r="R125" s="56"/>
      <c r="S125" s="56"/>
      <c r="T125" s="56"/>
      <c r="U125" s="56"/>
      <c r="V125" s="56"/>
      <c r="W125" s="56"/>
      <c r="X125" s="56"/>
      <c r="Y125" s="56"/>
      <c r="Z125" s="56"/>
    </row>
    <row r="126" spans="1:26" s="14" customFormat="1" ht="12.75" customHeight="1" x14ac:dyDescent="0.25">
      <c r="A126" s="86"/>
      <c r="B126" s="161" t="str">
        <f t="shared" si="37"/>
        <v>BERNHARD SCHULTE</v>
      </c>
      <c r="C126" s="162"/>
      <c r="D126" s="163"/>
      <c r="E126" s="22" t="str">
        <f t="shared" si="38"/>
        <v>237N</v>
      </c>
      <c r="F126" s="23">
        <f t="shared" si="38"/>
        <v>44266</v>
      </c>
      <c r="G126" s="23">
        <f t="shared" si="38"/>
        <v>44272</v>
      </c>
      <c r="H126" s="23">
        <f t="shared" si="39"/>
        <v>44290</v>
      </c>
      <c r="I126" s="98">
        <f t="shared" si="40"/>
        <v>44302</v>
      </c>
      <c r="J126" s="24">
        <f t="shared" si="41"/>
        <v>44302</v>
      </c>
      <c r="K126" s="24">
        <f t="shared" si="42"/>
        <v>44300</v>
      </c>
      <c r="L126" s="37">
        <f t="shared" si="43"/>
        <v>44305</v>
      </c>
      <c r="N126" s="56"/>
      <c r="O126" s="56"/>
      <c r="P126" s="56"/>
      <c r="Q126" s="56"/>
      <c r="R126" s="56"/>
      <c r="S126" s="56"/>
      <c r="T126" s="56"/>
      <c r="U126" s="56"/>
      <c r="V126" s="56"/>
      <c r="W126" s="56"/>
      <c r="X126" s="56"/>
      <c r="Y126" s="56"/>
      <c r="Z126" s="56"/>
    </row>
    <row r="127" spans="1:26" s="35" customFormat="1" ht="12.75" customHeight="1" x14ac:dyDescent="0.25">
      <c r="A127" s="86"/>
      <c r="E127" s="55"/>
      <c r="F127" s="15"/>
      <c r="G127" s="15"/>
      <c r="H127" s="15"/>
      <c r="I127" s="15"/>
      <c r="J127" s="15"/>
      <c r="K127" s="15"/>
      <c r="L127" s="15"/>
    </row>
    <row r="128" spans="1:26" ht="12.75" customHeight="1" x14ac:dyDescent="0.25">
      <c r="B128" s="16"/>
      <c r="C128" s="16"/>
      <c r="D128" s="16"/>
      <c r="E128" s="16"/>
      <c r="F128" s="16"/>
      <c r="G128" s="16"/>
      <c r="H128" s="16"/>
      <c r="I128" s="16"/>
      <c r="J128" s="16"/>
    </row>
    <row r="129" spans="1:26" ht="12.75" customHeight="1" x14ac:dyDescent="0.25">
      <c r="B129" s="160" t="s">
        <v>56</v>
      </c>
      <c r="C129" s="160"/>
      <c r="D129" s="160"/>
      <c r="E129" s="160"/>
      <c r="F129" s="160"/>
      <c r="G129" s="160"/>
      <c r="H129" s="9"/>
      <c r="I129" s="27"/>
      <c r="J129" s="16"/>
    </row>
    <row r="130" spans="1:26" ht="12.75" customHeight="1" x14ac:dyDescent="0.25">
      <c r="B130" s="148" t="s">
        <v>3</v>
      </c>
      <c r="C130" s="149"/>
      <c r="D130" s="150"/>
      <c r="E130" s="20" t="s">
        <v>1</v>
      </c>
      <c r="F130" s="10" t="s">
        <v>52</v>
      </c>
      <c r="G130" s="21" t="s">
        <v>4</v>
      </c>
      <c r="H130" s="28" t="s">
        <v>2</v>
      </c>
      <c r="I130" s="20" t="s">
        <v>9</v>
      </c>
      <c r="J130" s="42" t="s">
        <v>47</v>
      </c>
      <c r="K130" s="45"/>
      <c r="L130" s="52"/>
    </row>
    <row r="131" spans="1:26" s="14" customFormat="1" ht="12.75" customHeight="1" x14ac:dyDescent="0.2">
      <c r="A131" s="88"/>
      <c r="B131" s="157" t="str">
        <f>B32</f>
        <v>COSCO FELIXSTOWE</v>
      </c>
      <c r="C131" s="158"/>
      <c r="D131" s="159"/>
      <c r="E131" s="24" t="str">
        <f>E32</f>
        <v>163N</v>
      </c>
      <c r="F131" s="24">
        <f t="shared" ref="F131:H131" si="44">F32</f>
        <v>44235</v>
      </c>
      <c r="G131" s="24">
        <f t="shared" si="44"/>
        <v>44238</v>
      </c>
      <c r="H131" s="24">
        <f t="shared" si="44"/>
        <v>44242</v>
      </c>
      <c r="I131" s="24">
        <f>I32+21</f>
        <v>44277</v>
      </c>
      <c r="J131" s="24">
        <f>I32+27</f>
        <v>44283</v>
      </c>
      <c r="K131" s="15"/>
      <c r="L131" s="15"/>
      <c r="N131" s="56"/>
      <c r="O131" s="56"/>
      <c r="P131" s="56"/>
      <c r="Q131" s="56"/>
      <c r="R131" s="56"/>
      <c r="S131" s="56"/>
      <c r="T131" s="56"/>
      <c r="U131" s="56"/>
      <c r="V131" s="56"/>
      <c r="W131" s="56"/>
      <c r="X131" s="56"/>
      <c r="Y131" s="56"/>
      <c r="Z131" s="56"/>
    </row>
    <row r="132" spans="1:26" s="14" customFormat="1" ht="12.75" customHeight="1" x14ac:dyDescent="0.2">
      <c r="A132" s="88"/>
      <c r="B132" s="157" t="str">
        <f t="shared" ref="B132:B136" si="45">B33</f>
        <v>OOCL KUALA LUMPUR</v>
      </c>
      <c r="C132" s="158"/>
      <c r="D132" s="159"/>
      <c r="E132" s="24" t="str">
        <f t="shared" ref="E132:H136" si="46">E33</f>
        <v>142N</v>
      </c>
      <c r="F132" s="24">
        <f t="shared" si="46"/>
        <v>44238</v>
      </c>
      <c r="G132" s="24">
        <f t="shared" si="46"/>
        <v>44243</v>
      </c>
      <c r="H132" s="24">
        <f t="shared" si="46"/>
        <v>44248</v>
      </c>
      <c r="I132" s="24">
        <f t="shared" ref="I132:I136" si="47">I33+21</f>
        <v>44284</v>
      </c>
      <c r="J132" s="24">
        <f t="shared" ref="J132:J136" si="48">I33+27</f>
        <v>44290</v>
      </c>
      <c r="K132" s="15"/>
      <c r="L132" s="15"/>
      <c r="N132" s="56"/>
      <c r="O132" s="56"/>
      <c r="P132" s="56"/>
      <c r="Q132" s="56"/>
      <c r="R132" s="56"/>
      <c r="S132" s="56"/>
      <c r="T132" s="56"/>
      <c r="U132" s="56"/>
      <c r="V132" s="56"/>
      <c r="W132" s="56"/>
      <c r="X132" s="56"/>
      <c r="Y132" s="56"/>
      <c r="Z132" s="56"/>
    </row>
    <row r="133" spans="1:26" s="14" customFormat="1" ht="12.75" customHeight="1" x14ac:dyDescent="0.2">
      <c r="A133" s="88"/>
      <c r="B133" s="157" t="str">
        <f t="shared" si="45"/>
        <v>XIN YAN TAI</v>
      </c>
      <c r="C133" s="158"/>
      <c r="D133" s="159"/>
      <c r="E133" s="24" t="str">
        <f t="shared" si="46"/>
        <v>209N</v>
      </c>
      <c r="F133" s="24">
        <f t="shared" si="46"/>
        <v>44242</v>
      </c>
      <c r="G133" s="24">
        <f t="shared" si="46"/>
        <v>44245</v>
      </c>
      <c r="H133" s="24">
        <f t="shared" si="46"/>
        <v>44251</v>
      </c>
      <c r="I133" s="24">
        <f t="shared" si="47"/>
        <v>44291</v>
      </c>
      <c r="J133" s="24">
        <f t="shared" si="48"/>
        <v>44297</v>
      </c>
      <c r="K133" s="15"/>
      <c r="L133" s="15"/>
      <c r="N133" s="56"/>
      <c r="O133" s="56"/>
      <c r="P133" s="56"/>
      <c r="Q133" s="56"/>
      <c r="R133" s="56"/>
      <c r="S133" s="56"/>
      <c r="T133" s="56"/>
      <c r="U133" s="56"/>
      <c r="V133" s="56"/>
      <c r="W133" s="56"/>
      <c r="X133" s="56"/>
      <c r="Y133" s="56"/>
      <c r="Z133" s="56"/>
    </row>
    <row r="134" spans="1:26" s="14" customFormat="1" ht="12.75" customHeight="1" x14ac:dyDescent="0.2">
      <c r="A134" s="88"/>
      <c r="B134" s="157" t="str">
        <f t="shared" si="45"/>
        <v>COSCO HONG KONG</v>
      </c>
      <c r="C134" s="158"/>
      <c r="D134" s="159"/>
      <c r="E134" s="24" t="str">
        <f t="shared" si="46"/>
        <v>157N</v>
      </c>
      <c r="F134" s="24">
        <f t="shared" si="46"/>
        <v>44249</v>
      </c>
      <c r="G134" s="24">
        <f t="shared" si="46"/>
        <v>44251</v>
      </c>
      <c r="H134" s="24">
        <f t="shared" si="46"/>
        <v>44256</v>
      </c>
      <c r="I134" s="24">
        <f t="shared" si="47"/>
        <v>44298</v>
      </c>
      <c r="J134" s="24">
        <f t="shared" si="48"/>
        <v>44304</v>
      </c>
      <c r="K134" s="15"/>
      <c r="L134" s="15"/>
      <c r="N134" s="56"/>
      <c r="O134" s="56"/>
      <c r="P134" s="56"/>
      <c r="Q134" s="56"/>
      <c r="R134" s="56"/>
      <c r="S134" s="56"/>
      <c r="T134" s="56"/>
      <c r="U134" s="56"/>
      <c r="V134" s="56"/>
      <c r="W134" s="56"/>
      <c r="X134" s="56"/>
      <c r="Y134" s="56"/>
      <c r="Z134" s="56"/>
    </row>
    <row r="135" spans="1:26" s="14" customFormat="1" ht="12.75" customHeight="1" x14ac:dyDescent="0.2">
      <c r="A135" s="88"/>
      <c r="B135" s="157" t="str">
        <f t="shared" si="45"/>
        <v>OOCL ITALY</v>
      </c>
      <c r="C135" s="158"/>
      <c r="D135" s="159"/>
      <c r="E135" s="24" t="str">
        <f t="shared" si="46"/>
        <v>109N</v>
      </c>
      <c r="F135" s="24">
        <f t="shared" si="46"/>
        <v>44256</v>
      </c>
      <c r="G135" s="24">
        <f t="shared" si="46"/>
        <v>44258</v>
      </c>
      <c r="H135" s="24">
        <f t="shared" si="46"/>
        <v>44263</v>
      </c>
      <c r="I135" s="24">
        <f t="shared" si="47"/>
        <v>44305</v>
      </c>
      <c r="J135" s="24">
        <f t="shared" si="48"/>
        <v>44311</v>
      </c>
      <c r="K135" s="15"/>
      <c r="L135" s="15"/>
      <c r="N135" s="56"/>
      <c r="O135" s="56"/>
      <c r="P135" s="56"/>
      <c r="Q135" s="56"/>
      <c r="R135" s="56"/>
      <c r="S135" s="56"/>
      <c r="T135" s="56"/>
      <c r="U135" s="56"/>
      <c r="V135" s="56"/>
      <c r="W135" s="56"/>
      <c r="X135" s="56"/>
      <c r="Y135" s="56"/>
      <c r="Z135" s="56"/>
    </row>
    <row r="136" spans="1:26" s="14" customFormat="1" ht="12.75" customHeight="1" x14ac:dyDescent="0.2">
      <c r="A136" s="88"/>
      <c r="B136" s="157" t="str">
        <f t="shared" si="45"/>
        <v>COSCO FELIXSTOWE</v>
      </c>
      <c r="C136" s="158"/>
      <c r="D136" s="159"/>
      <c r="E136" s="24" t="str">
        <f t="shared" si="46"/>
        <v>164N</v>
      </c>
      <c r="F136" s="24">
        <f t="shared" si="46"/>
        <v>44266</v>
      </c>
      <c r="G136" s="24">
        <f t="shared" si="46"/>
        <v>44272</v>
      </c>
      <c r="H136" s="24">
        <f t="shared" si="46"/>
        <v>44277</v>
      </c>
      <c r="I136" s="24">
        <f t="shared" si="47"/>
        <v>44312</v>
      </c>
      <c r="J136" s="24">
        <f t="shared" si="48"/>
        <v>44318</v>
      </c>
      <c r="K136" s="15"/>
      <c r="L136" s="15"/>
      <c r="N136" s="56"/>
      <c r="O136" s="56"/>
      <c r="P136" s="56"/>
      <c r="Q136" s="56"/>
      <c r="R136" s="56"/>
      <c r="S136" s="56"/>
      <c r="T136" s="56"/>
      <c r="U136" s="56"/>
      <c r="V136" s="56"/>
      <c r="W136" s="56"/>
      <c r="X136" s="56"/>
      <c r="Y136" s="56"/>
      <c r="Z136" s="56"/>
    </row>
    <row r="137" spans="1:26" s="14" customFormat="1" ht="12.75" customHeight="1" x14ac:dyDescent="0.2">
      <c r="A137" s="88"/>
      <c r="B137" s="51"/>
      <c r="C137" s="17"/>
      <c r="D137" s="17"/>
      <c r="E137" s="18"/>
      <c r="F137" s="19"/>
      <c r="G137" s="19"/>
      <c r="H137" s="19"/>
      <c r="I137" s="19"/>
      <c r="J137" s="19"/>
      <c r="K137" s="15"/>
      <c r="L137" s="15"/>
      <c r="N137" s="56"/>
      <c r="O137" s="56"/>
      <c r="P137" s="56"/>
      <c r="Q137" s="56"/>
      <c r="R137" s="56"/>
      <c r="S137" s="56"/>
      <c r="T137" s="56"/>
      <c r="U137" s="56"/>
      <c r="V137" s="56"/>
      <c r="W137" s="56"/>
      <c r="X137" s="56"/>
      <c r="Y137" s="56"/>
      <c r="Z137" s="56"/>
    </row>
    <row r="138" spans="1:26" ht="12.75" customHeight="1" x14ac:dyDescent="0.25">
      <c r="B138" s="16"/>
      <c r="C138" s="16"/>
      <c r="D138" s="16"/>
      <c r="E138" s="16"/>
      <c r="F138" s="16"/>
      <c r="G138" s="16"/>
      <c r="H138" s="16"/>
      <c r="J138" s="16"/>
    </row>
    <row r="139" spans="1:26" ht="12.75" customHeight="1" x14ac:dyDescent="0.25">
      <c r="B139" s="160" t="s">
        <v>57</v>
      </c>
      <c r="C139" s="160"/>
      <c r="D139" s="160"/>
      <c r="E139" s="160"/>
      <c r="F139" s="160"/>
      <c r="G139" s="160"/>
      <c r="H139" s="9"/>
      <c r="I139" s="27"/>
      <c r="J139" s="16"/>
    </row>
    <row r="140" spans="1:26" ht="12.75" customHeight="1" x14ac:dyDescent="0.25">
      <c r="B140" s="148" t="s">
        <v>3</v>
      </c>
      <c r="C140" s="149"/>
      <c r="D140" s="150"/>
      <c r="E140" s="20" t="s">
        <v>1</v>
      </c>
      <c r="F140" s="10" t="s">
        <v>52</v>
      </c>
      <c r="G140" s="21" t="s">
        <v>4</v>
      </c>
      <c r="H140" s="28" t="s">
        <v>2</v>
      </c>
      <c r="I140" s="10" t="s">
        <v>15</v>
      </c>
      <c r="J140" s="20" t="s">
        <v>10</v>
      </c>
    </row>
    <row r="141" spans="1:26" ht="12.75" customHeight="1" x14ac:dyDescent="0.25">
      <c r="B141" s="157" t="str">
        <f t="shared" ref="B141:B146" si="49">B32</f>
        <v>COSCO FELIXSTOWE</v>
      </c>
      <c r="C141" s="158"/>
      <c r="D141" s="159"/>
      <c r="E141" s="25" t="str">
        <f t="shared" ref="E141:H146" si="50">E32</f>
        <v>163N</v>
      </c>
      <c r="F141" s="24">
        <f t="shared" si="50"/>
        <v>44235</v>
      </c>
      <c r="G141" s="24">
        <f t="shared" si="50"/>
        <v>44238</v>
      </c>
      <c r="H141" s="24">
        <f t="shared" si="50"/>
        <v>44242</v>
      </c>
      <c r="I141" s="24">
        <f>I32+23</f>
        <v>44279</v>
      </c>
      <c r="J141" s="24">
        <f>I32+23</f>
        <v>44279</v>
      </c>
    </row>
    <row r="142" spans="1:26" ht="12.75" customHeight="1" x14ac:dyDescent="0.25">
      <c r="B142" s="157" t="str">
        <f t="shared" si="49"/>
        <v>OOCL KUALA LUMPUR</v>
      </c>
      <c r="C142" s="158"/>
      <c r="D142" s="159"/>
      <c r="E142" s="25" t="str">
        <f t="shared" si="50"/>
        <v>142N</v>
      </c>
      <c r="F142" s="24">
        <f t="shared" si="50"/>
        <v>44238</v>
      </c>
      <c r="G142" s="24">
        <f t="shared" si="50"/>
        <v>44243</v>
      </c>
      <c r="H142" s="24">
        <f t="shared" si="50"/>
        <v>44248</v>
      </c>
      <c r="I142" s="24">
        <f t="shared" ref="I142:I146" si="51">I33+23</f>
        <v>44286</v>
      </c>
      <c r="J142" s="24">
        <f t="shared" ref="J142:J146" si="52">I33+23</f>
        <v>44286</v>
      </c>
    </row>
    <row r="143" spans="1:26" ht="12.75" customHeight="1" x14ac:dyDescent="0.25">
      <c r="B143" s="157" t="str">
        <f t="shared" si="49"/>
        <v>XIN YAN TAI</v>
      </c>
      <c r="C143" s="158"/>
      <c r="D143" s="159"/>
      <c r="E143" s="25" t="str">
        <f t="shared" si="50"/>
        <v>209N</v>
      </c>
      <c r="F143" s="24">
        <f t="shared" si="50"/>
        <v>44242</v>
      </c>
      <c r="G143" s="24">
        <f t="shared" si="50"/>
        <v>44245</v>
      </c>
      <c r="H143" s="24">
        <f t="shared" si="50"/>
        <v>44251</v>
      </c>
      <c r="I143" s="24">
        <f t="shared" si="51"/>
        <v>44293</v>
      </c>
      <c r="J143" s="24">
        <f t="shared" si="52"/>
        <v>44293</v>
      </c>
    </row>
    <row r="144" spans="1:26" ht="12.75" customHeight="1" x14ac:dyDescent="0.25">
      <c r="B144" s="157" t="str">
        <f t="shared" si="49"/>
        <v>COSCO HONG KONG</v>
      </c>
      <c r="C144" s="158"/>
      <c r="D144" s="159"/>
      <c r="E144" s="25" t="str">
        <f t="shared" si="50"/>
        <v>157N</v>
      </c>
      <c r="F144" s="24">
        <f t="shared" si="50"/>
        <v>44249</v>
      </c>
      <c r="G144" s="24">
        <f t="shared" si="50"/>
        <v>44251</v>
      </c>
      <c r="H144" s="24">
        <f t="shared" si="50"/>
        <v>44256</v>
      </c>
      <c r="I144" s="24">
        <f t="shared" si="51"/>
        <v>44300</v>
      </c>
      <c r="J144" s="24">
        <f t="shared" si="52"/>
        <v>44300</v>
      </c>
    </row>
    <row r="145" spans="2:27" ht="12.75" customHeight="1" x14ac:dyDescent="0.25">
      <c r="B145" s="157" t="str">
        <f t="shared" si="49"/>
        <v>OOCL ITALY</v>
      </c>
      <c r="C145" s="158"/>
      <c r="D145" s="159"/>
      <c r="E145" s="25" t="str">
        <f t="shared" si="50"/>
        <v>109N</v>
      </c>
      <c r="F145" s="24">
        <f t="shared" si="50"/>
        <v>44256</v>
      </c>
      <c r="G145" s="24">
        <f t="shared" si="50"/>
        <v>44258</v>
      </c>
      <c r="H145" s="24">
        <f t="shared" si="50"/>
        <v>44263</v>
      </c>
      <c r="I145" s="24">
        <f t="shared" si="51"/>
        <v>44307</v>
      </c>
      <c r="J145" s="24">
        <f t="shared" si="52"/>
        <v>44307</v>
      </c>
    </row>
    <row r="146" spans="2:27" ht="12.75" customHeight="1" x14ac:dyDescent="0.25">
      <c r="B146" s="157" t="str">
        <f t="shared" si="49"/>
        <v>COSCO FELIXSTOWE</v>
      </c>
      <c r="C146" s="158"/>
      <c r="D146" s="159"/>
      <c r="E146" s="25" t="str">
        <f t="shared" si="50"/>
        <v>164N</v>
      </c>
      <c r="F146" s="24">
        <f t="shared" si="50"/>
        <v>44266</v>
      </c>
      <c r="G146" s="24">
        <f t="shared" si="50"/>
        <v>44272</v>
      </c>
      <c r="H146" s="24">
        <f t="shared" si="50"/>
        <v>44277</v>
      </c>
      <c r="I146" s="24">
        <f t="shared" si="51"/>
        <v>44314</v>
      </c>
      <c r="J146" s="24">
        <f t="shared" si="52"/>
        <v>44314</v>
      </c>
    </row>
    <row r="147" spans="2:27" ht="12.75" customHeight="1" x14ac:dyDescent="0.25">
      <c r="B147" s="51"/>
      <c r="C147" s="17"/>
      <c r="D147" s="17"/>
      <c r="E147" s="18"/>
      <c r="F147" s="19"/>
      <c r="G147" s="19"/>
      <c r="H147" s="19"/>
      <c r="I147" s="19"/>
      <c r="J147" s="19"/>
    </row>
    <row r="148" spans="2:27" ht="12.75" customHeight="1" x14ac:dyDescent="0.25">
      <c r="B148" s="16"/>
      <c r="C148" s="16"/>
      <c r="D148" s="16"/>
      <c r="E148" s="16"/>
      <c r="F148" s="16"/>
      <c r="G148" s="16"/>
      <c r="H148" s="16"/>
      <c r="I148" s="16"/>
      <c r="J148" s="16"/>
    </row>
    <row r="149" spans="2:27" ht="12.75" customHeight="1" x14ac:dyDescent="0.25">
      <c r="B149" s="160" t="s">
        <v>22</v>
      </c>
      <c r="C149" s="160"/>
      <c r="D149" s="160"/>
      <c r="E149" s="160"/>
      <c r="F149" s="160"/>
      <c r="G149" s="160"/>
      <c r="H149" s="160"/>
      <c r="I149" s="27"/>
      <c r="J149" s="16"/>
    </row>
    <row r="150" spans="2:27" ht="12.75" customHeight="1" x14ac:dyDescent="0.25">
      <c r="B150" s="148" t="s">
        <v>3</v>
      </c>
      <c r="C150" s="149"/>
      <c r="D150" s="150"/>
      <c r="E150" s="20" t="s">
        <v>1</v>
      </c>
      <c r="F150" s="10" t="s">
        <v>52</v>
      </c>
      <c r="G150" s="21" t="s">
        <v>4</v>
      </c>
      <c r="H150" s="28" t="s">
        <v>2</v>
      </c>
      <c r="I150" s="20" t="s">
        <v>21</v>
      </c>
      <c r="J150" s="10" t="s">
        <v>18</v>
      </c>
      <c r="K150" s="10" t="s">
        <v>48</v>
      </c>
      <c r="L150" s="10" t="s">
        <v>19</v>
      </c>
    </row>
    <row r="151" spans="2:27" ht="12.75" customHeight="1" x14ac:dyDescent="0.25">
      <c r="B151" s="157" t="str">
        <f t="shared" ref="B151:B156" si="53">B32</f>
        <v>COSCO FELIXSTOWE</v>
      </c>
      <c r="C151" s="158"/>
      <c r="D151" s="159"/>
      <c r="E151" s="25" t="str">
        <f t="shared" ref="E151:H156" si="54">E32</f>
        <v>163N</v>
      </c>
      <c r="F151" s="24">
        <f t="shared" si="54"/>
        <v>44235</v>
      </c>
      <c r="G151" s="24">
        <f t="shared" si="54"/>
        <v>44238</v>
      </c>
      <c r="H151" s="24">
        <f t="shared" si="54"/>
        <v>44242</v>
      </c>
      <c r="I151" s="24">
        <f>I32+43</f>
        <v>44299</v>
      </c>
      <c r="J151" s="24">
        <f>I32+30</f>
        <v>44286</v>
      </c>
      <c r="K151" s="24">
        <f>I32+37</f>
        <v>44293</v>
      </c>
      <c r="L151" s="24">
        <f>I32+35</f>
        <v>44291</v>
      </c>
    </row>
    <row r="152" spans="2:27" ht="12.75" customHeight="1" x14ac:dyDescent="0.25">
      <c r="B152" s="157" t="str">
        <f t="shared" si="53"/>
        <v>OOCL KUALA LUMPUR</v>
      </c>
      <c r="C152" s="158"/>
      <c r="D152" s="159"/>
      <c r="E152" s="25" t="str">
        <f t="shared" si="54"/>
        <v>142N</v>
      </c>
      <c r="F152" s="24">
        <f t="shared" si="54"/>
        <v>44238</v>
      </c>
      <c r="G152" s="24">
        <f t="shared" si="54"/>
        <v>44243</v>
      </c>
      <c r="H152" s="24">
        <f t="shared" si="54"/>
        <v>44248</v>
      </c>
      <c r="I152" s="24">
        <f t="shared" ref="I152:I156" si="55">I33+43</f>
        <v>44306</v>
      </c>
      <c r="J152" s="24">
        <f t="shared" ref="J152:J156" si="56">I33+30</f>
        <v>44293</v>
      </c>
      <c r="K152" s="24">
        <f t="shared" ref="K152:K156" si="57">I33+37</f>
        <v>44300</v>
      </c>
      <c r="L152" s="24">
        <f t="shared" ref="L152:L156" si="58">I33+35</f>
        <v>44298</v>
      </c>
    </row>
    <row r="153" spans="2:27" ht="12.75" customHeight="1" x14ac:dyDescent="0.25">
      <c r="B153" s="157" t="str">
        <f t="shared" si="53"/>
        <v>XIN YAN TAI</v>
      </c>
      <c r="C153" s="158"/>
      <c r="D153" s="159"/>
      <c r="E153" s="25" t="str">
        <f t="shared" si="54"/>
        <v>209N</v>
      </c>
      <c r="F153" s="24">
        <f t="shared" si="54"/>
        <v>44242</v>
      </c>
      <c r="G153" s="24">
        <f t="shared" si="54"/>
        <v>44245</v>
      </c>
      <c r="H153" s="24">
        <f t="shared" si="54"/>
        <v>44251</v>
      </c>
      <c r="I153" s="24">
        <f t="shared" si="55"/>
        <v>44313</v>
      </c>
      <c r="J153" s="24">
        <f t="shared" si="56"/>
        <v>44300</v>
      </c>
      <c r="K153" s="24">
        <f t="shared" si="57"/>
        <v>44307</v>
      </c>
      <c r="L153" s="24">
        <f t="shared" si="58"/>
        <v>44305</v>
      </c>
    </row>
    <row r="154" spans="2:27" ht="12.75" customHeight="1" x14ac:dyDescent="0.25">
      <c r="B154" s="157" t="str">
        <f t="shared" si="53"/>
        <v>COSCO HONG KONG</v>
      </c>
      <c r="C154" s="158"/>
      <c r="D154" s="159"/>
      <c r="E154" s="25" t="str">
        <f t="shared" si="54"/>
        <v>157N</v>
      </c>
      <c r="F154" s="24">
        <f t="shared" si="54"/>
        <v>44249</v>
      </c>
      <c r="G154" s="24">
        <f t="shared" si="54"/>
        <v>44251</v>
      </c>
      <c r="H154" s="24">
        <f t="shared" si="54"/>
        <v>44256</v>
      </c>
      <c r="I154" s="24">
        <f t="shared" si="55"/>
        <v>44320</v>
      </c>
      <c r="J154" s="24">
        <f t="shared" si="56"/>
        <v>44307</v>
      </c>
      <c r="K154" s="24">
        <f t="shared" si="57"/>
        <v>44314</v>
      </c>
      <c r="L154" s="24">
        <f t="shared" si="58"/>
        <v>44312</v>
      </c>
    </row>
    <row r="155" spans="2:27" ht="12.75" customHeight="1" x14ac:dyDescent="0.25">
      <c r="B155" s="157" t="str">
        <f t="shared" si="53"/>
        <v>OOCL ITALY</v>
      </c>
      <c r="C155" s="158"/>
      <c r="D155" s="159"/>
      <c r="E155" s="25" t="str">
        <f t="shared" si="54"/>
        <v>109N</v>
      </c>
      <c r="F155" s="24">
        <f t="shared" si="54"/>
        <v>44256</v>
      </c>
      <c r="G155" s="24">
        <f t="shared" si="54"/>
        <v>44258</v>
      </c>
      <c r="H155" s="24">
        <f t="shared" si="54"/>
        <v>44263</v>
      </c>
      <c r="I155" s="24">
        <f t="shared" si="55"/>
        <v>44327</v>
      </c>
      <c r="J155" s="24">
        <f t="shared" si="56"/>
        <v>44314</v>
      </c>
      <c r="K155" s="24">
        <f t="shared" si="57"/>
        <v>44321</v>
      </c>
      <c r="L155" s="24">
        <f t="shared" si="58"/>
        <v>44319</v>
      </c>
    </row>
    <row r="156" spans="2:27" ht="12.75" customHeight="1" x14ac:dyDescent="0.25">
      <c r="B156" s="157" t="str">
        <f t="shared" si="53"/>
        <v>COSCO FELIXSTOWE</v>
      </c>
      <c r="C156" s="158"/>
      <c r="D156" s="159"/>
      <c r="E156" s="25" t="str">
        <f t="shared" si="54"/>
        <v>164N</v>
      </c>
      <c r="F156" s="24">
        <f t="shared" si="54"/>
        <v>44266</v>
      </c>
      <c r="G156" s="24">
        <f t="shared" si="54"/>
        <v>44272</v>
      </c>
      <c r="H156" s="24">
        <f t="shared" si="54"/>
        <v>44277</v>
      </c>
      <c r="I156" s="24">
        <f t="shared" si="55"/>
        <v>44334</v>
      </c>
      <c r="J156" s="24">
        <f t="shared" si="56"/>
        <v>44321</v>
      </c>
      <c r="K156" s="24">
        <f t="shared" si="57"/>
        <v>44328</v>
      </c>
      <c r="L156" s="24">
        <f t="shared" si="58"/>
        <v>44326</v>
      </c>
    </row>
    <row r="159" spans="2:27" ht="12.75" customHeight="1" x14ac:dyDescent="0.25">
      <c r="B159" s="156" t="s">
        <v>61</v>
      </c>
      <c r="C159" s="156"/>
      <c r="D159" s="156"/>
      <c r="E159" s="156"/>
      <c r="F159" s="156"/>
      <c r="G159" s="62"/>
      <c r="H159" s="65"/>
      <c r="I159" s="66" t="s">
        <v>14</v>
      </c>
      <c r="J159" s="66" t="s">
        <v>14</v>
      </c>
    </row>
    <row r="160" spans="2:27" ht="12.75" customHeight="1" x14ac:dyDescent="0.25">
      <c r="B160" s="148" t="s">
        <v>3</v>
      </c>
      <c r="C160" s="149"/>
      <c r="D160" s="150"/>
      <c r="E160" s="20" t="s">
        <v>1</v>
      </c>
      <c r="F160" s="10" t="s">
        <v>62</v>
      </c>
      <c r="G160" s="21" t="s">
        <v>63</v>
      </c>
      <c r="H160" s="63" t="s">
        <v>2</v>
      </c>
      <c r="I160" s="20" t="s">
        <v>64</v>
      </c>
      <c r="J160" s="10" t="s">
        <v>65</v>
      </c>
      <c r="N160" s="1"/>
      <c r="AA160" s="35"/>
    </row>
    <row r="161" spans="2:27" ht="12.75" customHeight="1" x14ac:dyDescent="0.25">
      <c r="B161" s="78" t="s">
        <v>83</v>
      </c>
      <c r="C161" s="79"/>
      <c r="D161" s="80"/>
      <c r="E161" s="75" t="s">
        <v>119</v>
      </c>
      <c r="F161" s="94">
        <v>44224</v>
      </c>
      <c r="G161" s="94">
        <v>44231</v>
      </c>
      <c r="H161" s="94">
        <v>44239</v>
      </c>
      <c r="I161" s="95">
        <v>44245</v>
      </c>
      <c r="J161" s="95">
        <v>44248</v>
      </c>
      <c r="N161" s="1"/>
      <c r="AA161" s="35"/>
    </row>
    <row r="162" spans="2:27" ht="12.75" customHeight="1" x14ac:dyDescent="0.25">
      <c r="B162" s="78" t="s">
        <v>84</v>
      </c>
      <c r="C162" s="79"/>
      <c r="D162" s="80"/>
      <c r="E162" s="75" t="s">
        <v>120</v>
      </c>
      <c r="F162" s="94">
        <v>44245</v>
      </c>
      <c r="G162" s="94">
        <v>44252</v>
      </c>
      <c r="H162" s="94">
        <v>44260</v>
      </c>
      <c r="I162" s="95">
        <v>44266</v>
      </c>
      <c r="J162" s="95">
        <v>44268</v>
      </c>
      <c r="N162" s="1"/>
      <c r="AA162" s="35"/>
    </row>
    <row r="163" spans="2:27" ht="12.75" customHeight="1" x14ac:dyDescent="0.25">
      <c r="B163" s="78" t="s">
        <v>83</v>
      </c>
      <c r="C163" s="79"/>
      <c r="D163" s="80"/>
      <c r="E163" s="75" t="s">
        <v>121</v>
      </c>
      <c r="F163" s="94">
        <v>44259</v>
      </c>
      <c r="G163" s="94">
        <v>44266</v>
      </c>
      <c r="H163" s="94">
        <v>44274</v>
      </c>
      <c r="I163" s="95">
        <v>44280</v>
      </c>
      <c r="J163" s="95">
        <v>44283</v>
      </c>
    </row>
    <row r="164" spans="2:27" ht="12.75" customHeight="1" x14ac:dyDescent="0.25">
      <c r="B164" s="59"/>
      <c r="C164" s="59"/>
      <c r="D164" s="59"/>
      <c r="E164" s="59"/>
      <c r="F164" s="60"/>
      <c r="G164" s="60"/>
      <c r="H164" s="59"/>
      <c r="I164" s="59"/>
    </row>
    <row r="165" spans="2:27" ht="12.75" customHeight="1" x14ac:dyDescent="0.25">
      <c r="B165" s="61" t="s">
        <v>66</v>
      </c>
      <c r="C165" s="61"/>
      <c r="D165" s="61"/>
      <c r="E165" s="61"/>
      <c r="F165" s="61"/>
      <c r="G165" s="62"/>
      <c r="H165" s="64"/>
      <c r="I165" s="66" t="s">
        <v>14</v>
      </c>
      <c r="J165" s="66" t="s">
        <v>14</v>
      </c>
    </row>
    <row r="166" spans="2:27" ht="12.75" customHeight="1" x14ac:dyDescent="0.25">
      <c r="B166" s="148" t="s">
        <v>3</v>
      </c>
      <c r="C166" s="149"/>
      <c r="D166" s="150"/>
      <c r="E166" s="20" t="s">
        <v>1</v>
      </c>
      <c r="F166" s="10" t="s">
        <v>62</v>
      </c>
      <c r="G166" s="21" t="s">
        <v>63</v>
      </c>
      <c r="H166" s="63" t="s">
        <v>2</v>
      </c>
      <c r="I166" s="20" t="s">
        <v>67</v>
      </c>
      <c r="J166" s="10" t="s">
        <v>68</v>
      </c>
      <c r="N166" s="1"/>
      <c r="AA166" s="35"/>
    </row>
    <row r="167" spans="2:27" ht="12.75" customHeight="1" x14ac:dyDescent="0.25">
      <c r="B167" s="78" t="s">
        <v>86</v>
      </c>
      <c r="C167" s="79"/>
      <c r="D167" s="80"/>
      <c r="E167" s="75" t="s">
        <v>122</v>
      </c>
      <c r="F167" s="94">
        <v>44223</v>
      </c>
      <c r="G167" s="94">
        <v>43863</v>
      </c>
      <c r="H167" s="94">
        <v>43871</v>
      </c>
      <c r="I167" s="95">
        <v>44245</v>
      </c>
      <c r="J167" s="95">
        <v>44246</v>
      </c>
      <c r="N167" s="1"/>
      <c r="AA167" s="35"/>
    </row>
    <row r="168" spans="2:27" ht="12.75" customHeight="1" x14ac:dyDescent="0.25">
      <c r="B168" s="78" t="s">
        <v>85</v>
      </c>
      <c r="C168" s="79"/>
      <c r="D168" s="80"/>
      <c r="E168" s="75" t="s">
        <v>122</v>
      </c>
      <c r="F168" s="94">
        <v>44238</v>
      </c>
      <c r="G168" s="94">
        <v>44245</v>
      </c>
      <c r="H168" s="94">
        <v>44253</v>
      </c>
      <c r="I168" s="95">
        <v>44261</v>
      </c>
      <c r="J168" s="95">
        <v>44262</v>
      </c>
      <c r="N168" s="1"/>
      <c r="AA168" s="35"/>
    </row>
    <row r="169" spans="2:27" ht="12.75" customHeight="1" x14ac:dyDescent="0.25">
      <c r="B169" s="78" t="s">
        <v>86</v>
      </c>
      <c r="C169" s="79"/>
      <c r="D169" s="80"/>
      <c r="E169" s="75" t="s">
        <v>123</v>
      </c>
      <c r="F169" s="94">
        <v>44258</v>
      </c>
      <c r="G169" s="94">
        <v>44265</v>
      </c>
      <c r="H169" s="94">
        <v>44273</v>
      </c>
      <c r="I169" s="95">
        <v>44281</v>
      </c>
      <c r="J169" s="95">
        <v>44282</v>
      </c>
      <c r="N169" s="1"/>
      <c r="AA169" s="35"/>
    </row>
    <row r="170" spans="2:27" ht="12.75" customHeight="1" x14ac:dyDescent="0.25">
      <c r="B170" s="35"/>
      <c r="C170" s="35"/>
      <c r="D170" s="35"/>
      <c r="E170" s="35"/>
      <c r="F170" s="35"/>
      <c r="G170" s="35"/>
      <c r="H170" s="35"/>
      <c r="I170" s="35"/>
      <c r="J170" s="35"/>
    </row>
    <row r="175" spans="2:27" ht="12.75" customHeight="1" x14ac:dyDescent="0.25">
      <c r="L175" s="1" t="s">
        <v>74</v>
      </c>
    </row>
  </sheetData>
  <sheetProtection selectLockedCells="1"/>
  <mergeCells count="100">
    <mergeCell ref="B121:D121"/>
    <mergeCell ref="B120:D120"/>
    <mergeCell ref="B118:H118"/>
    <mergeCell ref="B93:D93"/>
    <mergeCell ref="B94:D94"/>
    <mergeCell ref="B103:D103"/>
    <mergeCell ref="B104:D104"/>
    <mergeCell ref="B105:D105"/>
    <mergeCell ref="B119:D119"/>
    <mergeCell ref="B102:D102"/>
    <mergeCell ref="B111:D111"/>
    <mergeCell ref="B97:I97"/>
    <mergeCell ref="B112:D112"/>
    <mergeCell ref="B99:D99"/>
    <mergeCell ref="B100:D100"/>
    <mergeCell ref="B156:D156"/>
    <mergeCell ref="B151:D151"/>
    <mergeCell ref="B152:D152"/>
    <mergeCell ref="B153:D153"/>
    <mergeCell ref="B57:D57"/>
    <mergeCell ref="B58:D58"/>
    <mergeCell ref="B60:D60"/>
    <mergeCell ref="B81:D81"/>
    <mergeCell ref="B77:D77"/>
    <mergeCell ref="B65:D65"/>
    <mergeCell ref="B76:D76"/>
    <mergeCell ref="B67:D67"/>
    <mergeCell ref="B68:D68"/>
    <mergeCell ref="B69:D69"/>
    <mergeCell ref="B64:G64"/>
    <mergeCell ref="B66:D66"/>
    <mergeCell ref="B136:D136"/>
    <mergeCell ref="B140:D140"/>
    <mergeCell ref="B154:D154"/>
    <mergeCell ref="B150:D150"/>
    <mergeCell ref="B155:D155"/>
    <mergeCell ref="B139:G139"/>
    <mergeCell ref="B143:D143"/>
    <mergeCell ref="B144:D144"/>
    <mergeCell ref="B145:D145"/>
    <mergeCell ref="B146:D146"/>
    <mergeCell ref="B40:H40"/>
    <mergeCell ref="B53:H53"/>
    <mergeCell ref="B122:D122"/>
    <mergeCell ref="B123:D123"/>
    <mergeCell ref="B124:D124"/>
    <mergeCell ref="B70:D70"/>
    <mergeCell ref="B71:D71"/>
    <mergeCell ref="B72:D72"/>
    <mergeCell ref="B92:D92"/>
    <mergeCell ref="B82:D82"/>
    <mergeCell ref="B114:D114"/>
    <mergeCell ref="B115:D115"/>
    <mergeCell ref="B108:H108"/>
    <mergeCell ref="B110:D110"/>
    <mergeCell ref="B109:D109"/>
    <mergeCell ref="B113:D113"/>
    <mergeCell ref="B11:G11"/>
    <mergeCell ref="B12:D12"/>
    <mergeCell ref="B21:G21"/>
    <mergeCell ref="B22:D22"/>
    <mergeCell ref="B31:D31"/>
    <mergeCell ref="B14:D14"/>
    <mergeCell ref="B15:D15"/>
    <mergeCell ref="B16:D16"/>
    <mergeCell ref="B23:D23"/>
    <mergeCell ref="B24:D24"/>
    <mergeCell ref="B17:D17"/>
    <mergeCell ref="B54:D54"/>
    <mergeCell ref="B55:D55"/>
    <mergeCell ref="B159:F159"/>
    <mergeCell ref="B160:D160"/>
    <mergeCell ref="B131:D131"/>
    <mergeCell ref="B130:D130"/>
    <mergeCell ref="B129:G129"/>
    <mergeCell ref="B125:D125"/>
    <mergeCell ref="B126:D126"/>
    <mergeCell ref="B149:H149"/>
    <mergeCell ref="B132:D132"/>
    <mergeCell ref="B133:D133"/>
    <mergeCell ref="B134:D134"/>
    <mergeCell ref="B135:D135"/>
    <mergeCell ref="B142:D142"/>
    <mergeCell ref="B141:D141"/>
    <mergeCell ref="B41:D41"/>
    <mergeCell ref="B25:D25"/>
    <mergeCell ref="B166:D166"/>
    <mergeCell ref="B56:D56"/>
    <mergeCell ref="B59:D59"/>
    <mergeCell ref="B79:D79"/>
    <mergeCell ref="B78:D78"/>
    <mergeCell ref="B101:D101"/>
    <mergeCell ref="B80:D80"/>
    <mergeCell ref="B84:D84"/>
    <mergeCell ref="B90:D90"/>
    <mergeCell ref="B91:D91"/>
    <mergeCell ref="B87:D87"/>
    <mergeCell ref="B89:D89"/>
    <mergeCell ref="B98:D98"/>
    <mergeCell ref="B88:D88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61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D32B53EECB824F9C09D9A1988B23A5" ma:contentTypeVersion="12" ma:contentTypeDescription="Create a new document." ma:contentTypeScope="" ma:versionID="0dc7dd06d989593f0a8674ea05109469">
  <xsd:schema xmlns:xsd="http://www.w3.org/2001/XMLSchema" xmlns:xs="http://www.w3.org/2001/XMLSchema" xmlns:p="http://schemas.microsoft.com/office/2006/metadata/properties" xmlns:ns2="3ef5331c-18a1-4ed1-86bd-e4733f8ae74e" xmlns:ns3="b306e6c6-b04b-4c4d-995e-1a57d7686be8" targetNamespace="http://schemas.microsoft.com/office/2006/metadata/properties" ma:root="true" ma:fieldsID="7a1cf832938a090bb73264a663e851a7" ns2:_="" ns3:_="">
    <xsd:import namespace="3ef5331c-18a1-4ed1-86bd-e4733f8ae74e"/>
    <xsd:import namespace="b306e6c6-b04b-4c4d-995e-1a57d7686b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f5331c-18a1-4ed1-86bd-e4733f8ae7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06e6c6-b04b-4c4d-995e-1a57d7686be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B59FA9-E9D1-4DFB-8F08-0F53891E153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4E8253-424E-4189-80FF-E253CDCACED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FF9D739-B411-4EFD-9338-C995E57388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f5331c-18a1-4ed1-86bd-e4733f8ae74e"/>
    <ds:schemaRef ds:uri="b306e6c6-b04b-4c4d-995e-1a57d7686b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Brisbane</vt:lpstr>
      <vt:lpstr>Brisbane!Print_Area</vt:lpstr>
      <vt:lpstr>Brisbane!Print_Titles</vt:lpstr>
    </vt:vector>
  </TitlesOfParts>
  <Company>ags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Manlapid</dc:creator>
  <cp:lastModifiedBy>Katie Rayner</cp:lastModifiedBy>
  <cp:lastPrinted>2020-02-10T06:56:52Z</cp:lastPrinted>
  <dcterms:created xsi:type="dcterms:W3CDTF">2002-05-08T23:41:33Z</dcterms:created>
  <dcterms:modified xsi:type="dcterms:W3CDTF">2021-02-04T06:36:51Z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0x010100B6D32B53EECB824F9C09D9A1988B23A5</vt:lpwstr>
  </property>
</Properties>
</file>